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<sst xmlns="http://schemas.openxmlformats.org/spreadsheetml/2006/main" count="685" uniqueCount="196">
  <si>
    <t>ARS</t>
  </si>
  <si>
    <t>Flight Miami to Santiago (30,000 AAmiles $87 fee)</t>
  </si>
  <si>
    <t>usd</t>
  </si>
  <si>
    <t>tickets</t>
  </si>
  <si>
    <t>internet</t>
  </si>
  <si>
    <t>CLP</t>
  </si>
  <si>
    <t>Flight to Punta Arenas</t>
  </si>
  <si>
    <t>PEN</t>
  </si>
  <si>
    <t>santiago airport atm fee</t>
  </si>
  <si>
    <t>clp</t>
  </si>
  <si>
    <t>atm</t>
  </si>
  <si>
    <t>Santiago</t>
  </si>
  <si>
    <t>USD</t>
  </si>
  <si>
    <t>bus from airport</t>
  </si>
  <si>
    <t>transport</t>
  </si>
  <si>
    <t>UYU</t>
  </si>
  <si>
    <t>weird peach/barley drink</t>
  </si>
  <si>
    <t>snack</t>
  </si>
  <si>
    <t>menu del dia with soup, juice,  etx</t>
  </si>
  <si>
    <t>meal</t>
  </si>
  <si>
    <t>Flights</t>
  </si>
  <si>
    <t>subway</t>
  </si>
  <si>
    <t>Transport</t>
  </si>
  <si>
    <t>shared taxi to airport</t>
  </si>
  <si>
    <t>Lodging</t>
  </si>
  <si>
    <t>airport sandwich</t>
  </si>
  <si>
    <t>Meals</t>
  </si>
  <si>
    <t>bus to puerto natales</t>
  </si>
  <si>
    <t>Puenta Arenas</t>
  </si>
  <si>
    <t>Wifi</t>
  </si>
  <si>
    <t>groceries</t>
  </si>
  <si>
    <t>Puerto Natales</t>
  </si>
  <si>
    <t>Snacks</t>
  </si>
  <si>
    <t>coffee</t>
  </si>
  <si>
    <t>Beer</t>
  </si>
  <si>
    <t>menu diario</t>
  </si>
  <si>
    <t>Attractions</t>
  </si>
  <si>
    <t>ice cream</t>
  </si>
  <si>
    <t>ATM fees</t>
  </si>
  <si>
    <t>hostel bed</t>
  </si>
  <si>
    <t>lodging</t>
  </si>
  <si>
    <t>pizza cone</t>
  </si>
  <si>
    <t>Total</t>
  </si>
  <si>
    <t>instant coffee</t>
  </si>
  <si>
    <t>True total</t>
  </si>
  <si>
    <t>camping at car camp in park</t>
  </si>
  <si>
    <t>Torres del Paine</t>
  </si>
  <si>
    <t>park admission</t>
  </si>
  <si>
    <t>attractions</t>
  </si>
  <si>
    <t>soup</t>
  </si>
  <si>
    <t>hostel in Chalten</t>
  </si>
  <si>
    <t>ars</t>
  </si>
  <si>
    <t>El Chalten</t>
  </si>
  <si>
    <t>hostel</t>
  </si>
  <si>
    <t>pumpkin soup</t>
  </si>
  <si>
    <t>blue cheese burger</t>
  </si>
  <si>
    <t>beer</t>
  </si>
  <si>
    <t>bread</t>
  </si>
  <si>
    <t>bread and pastry</t>
  </si>
  <si>
    <t>wifi</t>
  </si>
  <si>
    <t>empanadas</t>
  </si>
  <si>
    <t>empanada and pastries</t>
  </si>
  <si>
    <t>half a pizza</t>
  </si>
  <si>
    <t>oatmeal</t>
  </si>
  <si>
    <t>Average</t>
  </si>
  <si>
    <t>1/5 cabin</t>
  </si>
  <si>
    <t>atm fee (for max 1500)</t>
  </si>
  <si>
    <t>bakery lunch</t>
  </si>
  <si>
    <t>cabin</t>
  </si>
  <si>
    <t>waffles and coffee</t>
  </si>
  <si>
    <t>250g of mozzarella</t>
  </si>
  <si>
    <t>grilled pepper</t>
  </si>
  <si>
    <t>dorm bed</t>
  </si>
  <si>
    <t>grilled pepper with cheese and olives</t>
  </si>
  <si>
    <t>peach milkshake</t>
  </si>
  <si>
    <t>day-old bread</t>
  </si>
  <si>
    <t>Bus to Perito Moreno</t>
  </si>
  <si>
    <t>Instant coffee, 50g</t>
  </si>
  <si>
    <t>two citrus fruits</t>
  </si>
  <si>
    <t>hot water for coffee</t>
  </si>
  <si>
    <t>tarta</t>
  </si>
  <si>
    <t>bus to esquel</t>
  </si>
  <si>
    <t>perito moreno</t>
  </si>
  <si>
    <t>bread and scones</t>
  </si>
  <si>
    <t>Esquel</t>
  </si>
  <si>
    <t>orange</t>
  </si>
  <si>
    <t>autoservice dinner</t>
  </si>
  <si>
    <t>ridiculous ice cream</t>
  </si>
  <si>
    <t>hostel bed (room of 12)</t>
  </si>
  <si>
    <t>bus to bariloche</t>
  </si>
  <si>
    <t>El Bolson</t>
  </si>
  <si>
    <t>orange and banana</t>
  </si>
  <si>
    <t>veggie sandwich</t>
  </si>
  <si>
    <t>suburban bus</t>
  </si>
  <si>
    <t>tarta and fried torta</t>
  </si>
  <si>
    <t>pint of beer and peanuts</t>
  </si>
  <si>
    <t>hostel bed in 6-bed</t>
  </si>
  <si>
    <t>atm fee (for max 2200)</t>
  </si>
  <si>
    <t>Bariloche</t>
  </si>
  <si>
    <t>bread rolls</t>
  </si>
  <si>
    <t>gnocci</t>
  </si>
  <si>
    <t>ice cream 1/4kg</t>
  </si>
  <si>
    <t>spinach pie</t>
  </si>
  <si>
    <t>fried chicken and mashed potato lunch</t>
  </si>
  <si>
    <t>hostel, bed in 6-bed dorm</t>
  </si>
  <si>
    <t>veggie pie</t>
  </si>
  <si>
    <t>sunflower seeds,  raisins,  chocolates</t>
  </si>
  <si>
    <t>pint of ipa at brewery happy hour</t>
  </si>
  <si>
    <t>bus card</t>
  </si>
  <si>
    <t>bus to hiking</t>
  </si>
  <si>
    <t>lunch of trout, salad, dessert</t>
  </si>
  <si>
    <t>Colonia Suiza</t>
  </si>
  <si>
    <t>cookies</t>
  </si>
  <si>
    <t>bus back to city</t>
  </si>
  <si>
    <t>plato del dia</t>
  </si>
  <si>
    <t>bus to shelter on the lake</t>
  </si>
  <si>
    <t>bus</t>
  </si>
  <si>
    <t>room/board at shelter on the lake</t>
  </si>
  <si>
    <t>climbing gas</t>
  </si>
  <si>
    <t>meat for asada</t>
  </si>
  <si>
    <t>flight Montevideo -&gt;Lima</t>
  </si>
  <si>
    <t>flight Lima-&gt;Denver + 17,500 miles</t>
  </si>
  <si>
    <t>hostel attic spot</t>
  </si>
  <si>
    <t>2 pints for happy hour</t>
  </si>
  <si>
    <t>veggie raviolis</t>
  </si>
  <si>
    <t>Hostel bed</t>
  </si>
  <si>
    <t>Executive bus to Buenos Aires</t>
  </si>
  <si>
    <t>vegetarian breakfast</t>
  </si>
  <si>
    <t>carrot juice</t>
  </si>
  <si>
    <t>bakery cookies</t>
  </si>
  <si>
    <t>random vegetable things</t>
  </si>
  <si>
    <t>cold brew coffee</t>
  </si>
  <si>
    <t>waffle cone of 2nd tier ice cream</t>
  </si>
  <si>
    <t>happy hour beers and peanuts</t>
  </si>
  <si>
    <t>vegetable soup and mashed pumpkin</t>
  </si>
  <si>
    <t>americano</t>
  </si>
  <si>
    <t>starbucks coffee and sandwich</t>
  </si>
  <si>
    <t>Buenos Aires</t>
  </si>
  <si>
    <t>empanada</t>
  </si>
  <si>
    <t>coworking space (Tues-Mon)</t>
  </si>
  <si>
    <t>dinner of chicken polenta and pumpkin</t>
  </si>
  <si>
    <t>fruit smoothie</t>
  </si>
  <si>
    <t>soy medallions with cheese and pumpkin</t>
  </si>
  <si>
    <t>"free" risotto and beer at hostel</t>
  </si>
  <si>
    <t>verdura pizza slice</t>
  </si>
  <si>
    <t>tartas</t>
  </si>
  <si>
    <t>bananas</t>
  </si>
  <si>
    <t>tarta verdura</t>
  </si>
  <si>
    <t>licuado</t>
  </si>
  <si>
    <t>muzzo and faina</t>
  </si>
  <si>
    <t>fuggazzetta</t>
  </si>
  <si>
    <t>ginger lemonade drink</t>
  </si>
  <si>
    <t>mush burger</t>
  </si>
  <si>
    <t>hotel</t>
  </si>
  <si>
    <t>2 day phone internet recharge</t>
  </si>
  <si>
    <t>quarter kilo ice cream</t>
  </si>
  <si>
    <t>2 empanadas</t>
  </si>
  <si>
    <t>cafe grande at McDs</t>
  </si>
  <si>
    <t>modern art museum</t>
  </si>
  <si>
    <t>multifruit juice</t>
  </si>
  <si>
    <t>happy hour pint</t>
  </si>
  <si>
    <t>steak dinner with wine</t>
  </si>
  <si>
    <t>banana</t>
  </si>
  <si>
    <t>art museum</t>
  </si>
  <si>
    <t>chino por peso</t>
  </si>
  <si>
    <t>bus to retiro</t>
  </si>
  <si>
    <t>train to tigre rt</t>
  </si>
  <si>
    <t>beer and burger and beer</t>
  </si>
  <si>
    <t>gua bao</t>
  </si>
  <si>
    <t>pizza slice</t>
  </si>
  <si>
    <t>Buquebus to Colonia</t>
  </si>
  <si>
    <t>Colonia</t>
  </si>
  <si>
    <t>grilled vegetables</t>
  </si>
  <si>
    <t>uyu</t>
  </si>
  <si>
    <t>bus to Montevideo</t>
  </si>
  <si>
    <t>canolenas verduras</t>
  </si>
  <si>
    <t>Montevideo</t>
  </si>
  <si>
    <t>frutas secos</t>
  </si>
  <si>
    <t>mcd's coffee</t>
  </si>
  <si>
    <t>bus to airport</t>
  </si>
  <si>
    <t>alfajor</t>
  </si>
  <si>
    <t>mushroom dijon burger</t>
  </si>
  <si>
    <t>Chinese food</t>
  </si>
  <si>
    <t>bus to miraflores</t>
  </si>
  <si>
    <t>pen</t>
  </si>
  <si>
    <t>Lima</t>
  </si>
  <si>
    <t>breakfast groceries</t>
  </si>
  <si>
    <t>starbucks</t>
  </si>
  <si>
    <t>peanuts</t>
  </si>
  <si>
    <t>ceviche, pumpkin soup, stewed beef and juice</t>
  </si>
  <si>
    <t>cremollada</t>
  </si>
  <si>
    <t>coworking</t>
  </si>
  <si>
    <t>buses to airport</t>
  </si>
  <si>
    <t>quinoa drink</t>
  </si>
  <si>
    <t>avocado sandwich</t>
  </si>
  <si>
    <t>egg sandwich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</si>
</sst>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</font>
    <font>
      <name val="Arial"/>
    </font>
    <font>
      <color rgb="FF000000"/>
      <name val="Arial"/>
    </font>
    <font>
      <sz val="11.0"/>
      <color rgb="FF000000"/>
      <name val="Inconsolata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2" fontId="2" numFmtId="0" xfId="0" applyAlignment="1" applyFill="1" applyFont="1">
      <alignment horizontal="left"/>
    </xf>
    <xf borderId="0" fillId="2" fontId="3" numFmtId="164" xfId="0" applyAlignment="1" applyFont="1" applyNumberFormat="1">
      <alignment horizontal="right"/>
    </xf>
    <xf borderId="0" fillId="0" fontId="1" numFmtId="0" xfId="0" applyAlignment="1" applyFont="1">
      <alignment horizontal="right"/>
    </xf>
    <xf borderId="0" fillId="0" fontId="4" numFmtId="0" xfId="0" applyAlignment="1" applyFont="1">
      <alignment/>
    </xf>
    <xf borderId="0" fillId="2" fontId="2" numFmtId="0" xfId="0" applyAlignment="1" applyFont="1">
      <alignment horizontal="left"/>
    </xf>
    <xf borderId="0" fillId="2" fontId="3" numFmtId="0" xfId="0" applyFont="1"/>
    <xf borderId="0" fillId="0" fontId="1" numFmtId="0" xfId="0" applyAlignment="1" applyFont="1">
      <alignment horizontal="right"/>
    </xf>
    <xf borderId="0" fillId="2" fontId="3" numFmtId="0" xfId="0" applyAlignment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$2177 total for 27 days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Sheet1!$K$7:$K$15</c:f>
            </c:strRef>
          </c:cat>
          <c:val>
            <c:numRef>
              <c:f>Sheet1!$L$7:$L$15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323850</xdr:colOff>
      <xdr:row>32</xdr:row>
      <xdr:rowOff>114300</xdr:rowOff>
    </xdr:from>
    <xdr:to>
      <xdr:col>13</xdr:col>
      <xdr:colOff>266700</xdr:colOff>
      <xdr:row>50</xdr:row>
      <xdr:rowOff>47625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3">
        <v>15.54</v>
      </c>
    </row>
    <row r="2">
      <c r="A2" s="4" t="s">
        <v>1</v>
      </c>
      <c r="B2" s="3">
        <v>387.0</v>
      </c>
      <c r="C2" s="5" t="s">
        <v>2</v>
      </c>
      <c r="D2" s="5" t="s">
        <v>3</v>
      </c>
      <c r="E2" s="6">
        <v>0.0</v>
      </c>
      <c r="F2" s="7" t="s">
        <v>4</v>
      </c>
      <c r="G2" s="8">
        <f t="shared" ref="G2:G164" si="1">B2/LOOKUP(C2,K$1:K$5, L$1:L$5)</f>
        <v>387</v>
      </c>
      <c r="H2" s="1"/>
      <c r="I2" s="6">
        <v>1.0</v>
      </c>
      <c r="J2" s="6">
        <f>SUMIF(E$1:E$501, "=1", G$1:G$501)</f>
        <v>28.19702299</v>
      </c>
      <c r="K2" s="4" t="s">
        <v>5</v>
      </c>
      <c r="L2" s="9">
        <v>673.83</v>
      </c>
      <c r="M2" s="10"/>
    </row>
    <row r="3">
      <c r="A3" s="2" t="s">
        <v>6</v>
      </c>
      <c r="B3" s="3">
        <v>65.52</v>
      </c>
      <c r="C3" s="2" t="s">
        <v>2</v>
      </c>
      <c r="D3" s="2" t="s">
        <v>3</v>
      </c>
      <c r="E3" s="3">
        <v>0.0</v>
      </c>
      <c r="F3" s="11" t="s">
        <v>4</v>
      </c>
      <c r="G3" s="8">
        <f t="shared" si="1"/>
        <v>65.52</v>
      </c>
      <c r="H3" s="1"/>
      <c r="I3" s="6">
        <v>2.0</v>
      </c>
      <c r="J3" s="6">
        <f>SUMIF(E$1:E$501, "=2", G$1:G$501)</f>
        <v>40.81148064</v>
      </c>
      <c r="K3" s="10" t="s">
        <v>7</v>
      </c>
      <c r="L3" s="10">
        <v>3.28</v>
      </c>
      <c r="M3" s="10"/>
    </row>
    <row r="4">
      <c r="A4" s="2" t="s">
        <v>8</v>
      </c>
      <c r="B4" s="3">
        <v>5000.0</v>
      </c>
      <c r="C4" s="2" t="s">
        <v>9</v>
      </c>
      <c r="D4" s="2" t="s">
        <v>10</v>
      </c>
      <c r="E4" s="3">
        <v>1.0</v>
      </c>
      <c r="F4" s="11" t="s">
        <v>11</v>
      </c>
      <c r="G4" s="8">
        <f t="shared" si="1"/>
        <v>7.420269207</v>
      </c>
      <c r="H4" s="1"/>
      <c r="I4" s="6">
        <v>3.0</v>
      </c>
      <c r="J4" s="6">
        <f>SUMIF(E$1:E$501, "=3", G$1:G$501)</f>
        <v>54.61318137</v>
      </c>
      <c r="K4" s="5" t="s">
        <v>12</v>
      </c>
      <c r="L4" s="6">
        <v>1.0</v>
      </c>
    </row>
    <row r="5">
      <c r="A5" s="10" t="s">
        <v>13</v>
      </c>
      <c r="B5" s="10">
        <v>1700.0</v>
      </c>
      <c r="C5" s="10" t="s">
        <v>9</v>
      </c>
      <c r="D5" s="10" t="s">
        <v>14</v>
      </c>
      <c r="E5" s="10">
        <v>1.0</v>
      </c>
      <c r="F5" s="11" t="s">
        <v>11</v>
      </c>
      <c r="G5" s="8">
        <f t="shared" si="1"/>
        <v>2.522891531</v>
      </c>
      <c r="H5" s="1"/>
      <c r="I5" s="3">
        <v>4.0</v>
      </c>
      <c r="J5" s="12">
        <f>SUMIF(E$1:E$501, "=4", G$1:G$501)</f>
        <v>14.15701416</v>
      </c>
      <c r="K5" s="10" t="s">
        <v>15</v>
      </c>
      <c r="L5" s="10">
        <v>28.59</v>
      </c>
    </row>
    <row r="6">
      <c r="A6" s="2" t="s">
        <v>16</v>
      </c>
      <c r="B6" s="3">
        <v>1000.0</v>
      </c>
      <c r="C6" s="10" t="s">
        <v>9</v>
      </c>
      <c r="D6" s="2" t="s">
        <v>17</v>
      </c>
      <c r="E6" s="3">
        <v>1.0</v>
      </c>
      <c r="F6" s="11" t="s">
        <v>11</v>
      </c>
      <c r="G6" s="8">
        <f t="shared" si="1"/>
        <v>1.484053841</v>
      </c>
      <c r="H6" s="1"/>
      <c r="I6" s="13">
        <v>5.0</v>
      </c>
      <c r="J6" s="6">
        <f>SUMIF(E$1:E$501, "=5", G$1:G$501)</f>
        <v>32.4967825</v>
      </c>
    </row>
    <row r="7">
      <c r="A7" s="2" t="s">
        <v>18</v>
      </c>
      <c r="B7" s="3">
        <v>3400.0</v>
      </c>
      <c r="C7" s="10" t="s">
        <v>9</v>
      </c>
      <c r="D7" s="2" t="s">
        <v>19</v>
      </c>
      <c r="E7" s="3">
        <v>1.0</v>
      </c>
      <c r="F7" s="11" t="s">
        <v>11</v>
      </c>
      <c r="G7" s="8">
        <f t="shared" si="1"/>
        <v>5.045783061</v>
      </c>
      <c r="H7" s="1"/>
      <c r="I7" s="6">
        <v>6.0</v>
      </c>
      <c r="J7" s="6">
        <f>SUMIF(E$1:E$501, "=6", G$1:G$501)</f>
        <v>28.18532819</v>
      </c>
      <c r="K7" s="5" t="s">
        <v>20</v>
      </c>
      <c r="L7" s="14">
        <f>SUMIF(D$1:D$501, "=tickets", G$1:G$501)</f>
        <v>978.52</v>
      </c>
    </row>
    <row r="8">
      <c r="A8" s="2" t="s">
        <v>21</v>
      </c>
      <c r="B8" s="3">
        <v>610.0</v>
      </c>
      <c r="C8" s="10" t="s">
        <v>9</v>
      </c>
      <c r="D8" s="2" t="s">
        <v>14</v>
      </c>
      <c r="E8" s="3">
        <v>1.0</v>
      </c>
      <c r="F8" s="11" t="s">
        <v>11</v>
      </c>
      <c r="G8" s="8">
        <f t="shared" si="1"/>
        <v>0.9052728433</v>
      </c>
      <c r="H8" s="1"/>
      <c r="I8" s="6">
        <v>7.0</v>
      </c>
      <c r="J8" s="6">
        <f>SUMIF(E$1:E$501, "=7", G$1:G$501)</f>
        <v>34.49163449</v>
      </c>
      <c r="K8" s="5" t="s">
        <v>22</v>
      </c>
      <c r="L8" s="6">
        <f>SUMIF(D$1:D$501, "=transport", G$1:G$501)</f>
        <v>340.7791159</v>
      </c>
    </row>
    <row r="9">
      <c r="A9" s="2" t="s">
        <v>23</v>
      </c>
      <c r="B9" s="3">
        <v>4000.0</v>
      </c>
      <c r="C9" s="10" t="s">
        <v>9</v>
      </c>
      <c r="D9" s="2" t="s">
        <v>14</v>
      </c>
      <c r="E9" s="3">
        <v>1.0</v>
      </c>
      <c r="F9" s="11" t="s">
        <v>11</v>
      </c>
      <c r="G9" s="8">
        <f t="shared" si="1"/>
        <v>5.936215366</v>
      </c>
      <c r="H9" s="1"/>
      <c r="I9" s="6">
        <v>8.0</v>
      </c>
      <c r="J9" s="6">
        <f>SUMIF(E$1:E$501, "=8", G$1:G$501)</f>
        <v>17.37451737</v>
      </c>
      <c r="K9" s="5" t="s">
        <v>24</v>
      </c>
      <c r="L9" s="14">
        <f>SUMIF(D$1:D$501, "=lodging", G$1:G$501)</f>
        <v>329.9424794</v>
      </c>
    </row>
    <row r="10">
      <c r="A10" s="2" t="s">
        <v>25</v>
      </c>
      <c r="B10" s="3">
        <v>3290.0</v>
      </c>
      <c r="C10" s="10" t="s">
        <v>9</v>
      </c>
      <c r="D10" s="2" t="s">
        <v>19</v>
      </c>
      <c r="E10" s="3">
        <v>1.0</v>
      </c>
      <c r="F10" s="11" t="s">
        <v>11</v>
      </c>
      <c r="G10" s="8">
        <f t="shared" si="1"/>
        <v>4.882537138</v>
      </c>
      <c r="I10" s="6">
        <v>9.0</v>
      </c>
      <c r="J10" s="6">
        <f>SUMIF(E$1:E$501, "=9", G$1:G$501)</f>
        <v>85.77863578</v>
      </c>
      <c r="K10" s="5" t="s">
        <v>26</v>
      </c>
      <c r="L10" s="6">
        <f>SUMIF(D$1:D$501, "=meal", G$1:G$501)</f>
        <v>276.6072509</v>
      </c>
    </row>
    <row r="11">
      <c r="A11" s="2" t="s">
        <v>27</v>
      </c>
      <c r="B11" s="3">
        <v>7000.0</v>
      </c>
      <c r="C11" s="10" t="s">
        <v>9</v>
      </c>
      <c r="D11" s="2" t="s">
        <v>14</v>
      </c>
      <c r="E11" s="3">
        <v>2.0</v>
      </c>
      <c r="F11" s="2" t="s">
        <v>28</v>
      </c>
      <c r="G11" s="8">
        <f t="shared" si="1"/>
        <v>10.38837689</v>
      </c>
      <c r="H11" s="1"/>
      <c r="I11" s="6">
        <v>10.0</v>
      </c>
      <c r="J11" s="6">
        <f>SUMIF(E$1:E$501, "=10", G$1:G$501)</f>
        <v>69.88416988</v>
      </c>
      <c r="K11" s="10" t="s">
        <v>29</v>
      </c>
      <c r="L11" s="12">
        <f>SUMIF(D$1:D$501, "=wifi", G$1:G$501)</f>
        <v>85.27437699</v>
      </c>
    </row>
    <row r="12">
      <c r="A12" s="2" t="s">
        <v>30</v>
      </c>
      <c r="B12" s="3">
        <v>3300.0</v>
      </c>
      <c r="C12" s="10" t="s">
        <v>9</v>
      </c>
      <c r="D12" s="2" t="s">
        <v>19</v>
      </c>
      <c r="E12" s="3">
        <v>2.0</v>
      </c>
      <c r="F12" s="2" t="s">
        <v>31</v>
      </c>
      <c r="G12" s="8">
        <f t="shared" si="1"/>
        <v>4.897377677</v>
      </c>
      <c r="H12" s="1"/>
      <c r="I12" s="6">
        <v>11.0</v>
      </c>
      <c r="J12" s="6">
        <f>SUMIF(E$1:E$501, "=11", G$1:G$501)</f>
        <v>52.96010296</v>
      </c>
      <c r="K12" s="5" t="s">
        <v>32</v>
      </c>
      <c r="L12" s="6">
        <f>SUMIF(D$1:D$501, "=snack", G$1:G$501)</f>
        <v>63.4303536</v>
      </c>
    </row>
    <row r="13">
      <c r="A13" s="2" t="s">
        <v>33</v>
      </c>
      <c r="B13" s="3">
        <v>1200.0</v>
      </c>
      <c r="C13" s="10" t="s">
        <v>9</v>
      </c>
      <c r="D13" s="2" t="s">
        <v>17</v>
      </c>
      <c r="E13" s="3">
        <v>2.0</v>
      </c>
      <c r="F13" s="2" t="s">
        <v>31</v>
      </c>
      <c r="G13" s="8">
        <f t="shared" si="1"/>
        <v>1.78086461</v>
      </c>
      <c r="H13" s="1"/>
      <c r="I13" s="6">
        <v>12.0</v>
      </c>
      <c r="J13" s="6">
        <f>SUMIF(E$1:E$501, "=12", G$1:G$501)</f>
        <v>32.68983269</v>
      </c>
      <c r="K13" s="4" t="s">
        <v>34</v>
      </c>
      <c r="L13" s="14">
        <f>SUMIF(D$1:D$501, "=beer", G$1:G$501)</f>
        <v>43.11454311</v>
      </c>
    </row>
    <row r="14">
      <c r="A14" s="2" t="s">
        <v>35</v>
      </c>
      <c r="B14" s="3">
        <v>4000.0</v>
      </c>
      <c r="C14" s="10" t="s">
        <v>9</v>
      </c>
      <c r="D14" s="2" t="s">
        <v>19</v>
      </c>
      <c r="E14" s="3">
        <v>2.0</v>
      </c>
      <c r="F14" s="2" t="s">
        <v>31</v>
      </c>
      <c r="G14" s="8">
        <f t="shared" si="1"/>
        <v>5.936215366</v>
      </c>
      <c r="H14" s="1"/>
      <c r="I14" s="6">
        <v>13.0</v>
      </c>
      <c r="J14" s="6">
        <f>SUMIF(E$1:E$501, "=13", G$1:G$501)</f>
        <v>61.9047619</v>
      </c>
      <c r="K14" s="2" t="s">
        <v>36</v>
      </c>
      <c r="L14" s="6">
        <f>SUMIF(D$1:D$501, "=attractions", G$1:G$501)</f>
        <v>38.88713839</v>
      </c>
    </row>
    <row r="15">
      <c r="A15" s="2" t="s">
        <v>37</v>
      </c>
      <c r="B15" s="3">
        <v>1000.0</v>
      </c>
      <c r="C15" s="10" t="s">
        <v>9</v>
      </c>
      <c r="D15" s="2" t="s">
        <v>17</v>
      </c>
      <c r="E15" s="3">
        <v>2.0</v>
      </c>
      <c r="F15" s="2" t="s">
        <v>31</v>
      </c>
      <c r="G15" s="8">
        <f t="shared" si="1"/>
        <v>1.484053841</v>
      </c>
      <c r="H15" s="1"/>
      <c r="I15" s="6">
        <v>14.0</v>
      </c>
      <c r="J15" s="6">
        <f>SUMIF(E$1:E$501, "=14", G$1:G$501)</f>
        <v>21.5958816</v>
      </c>
      <c r="K15" s="10" t="s">
        <v>38</v>
      </c>
      <c r="L15" s="14">
        <f>SUMIF(D$1:D$501, "=atm", G$1:G$501)</f>
        <v>19.77548156</v>
      </c>
    </row>
    <row r="16">
      <c r="A16" s="2" t="s">
        <v>39</v>
      </c>
      <c r="B16" s="3">
        <v>11000.0</v>
      </c>
      <c r="C16" s="10" t="s">
        <v>9</v>
      </c>
      <c r="D16" s="2" t="s">
        <v>40</v>
      </c>
      <c r="E16" s="3">
        <v>2.0</v>
      </c>
      <c r="F16" s="2" t="s">
        <v>31</v>
      </c>
      <c r="G16" s="8">
        <f t="shared" si="1"/>
        <v>16.32459226</v>
      </c>
      <c r="H16" s="1"/>
      <c r="I16" s="6">
        <v>15.0</v>
      </c>
      <c r="J16" s="6">
        <f>SUMIF(E$1:E$501, "=15", G$1:G$501)</f>
        <v>9.009009009</v>
      </c>
    </row>
    <row r="17">
      <c r="A17" s="2" t="s">
        <v>41</v>
      </c>
      <c r="B17" s="3">
        <v>1900.0</v>
      </c>
      <c r="C17" s="10" t="s">
        <v>9</v>
      </c>
      <c r="D17" s="2" t="s">
        <v>19</v>
      </c>
      <c r="E17" s="3">
        <v>3.0</v>
      </c>
      <c r="F17" s="2" t="s">
        <v>31</v>
      </c>
      <c r="G17" s="8">
        <f t="shared" si="1"/>
        <v>2.819702299</v>
      </c>
      <c r="H17" s="1"/>
      <c r="I17" s="6">
        <v>16.0</v>
      </c>
      <c r="J17" s="6">
        <f>SUMIF(E$1:E$501, "=16", G$1:G$501)</f>
        <v>32.4967825</v>
      </c>
      <c r="K17" s="5" t="s">
        <v>42</v>
      </c>
      <c r="L17" s="6">
        <f>SUM(L7:L15)</f>
        <v>2176.33074</v>
      </c>
    </row>
    <row r="18">
      <c r="A18" s="2" t="s">
        <v>43</v>
      </c>
      <c r="B18" s="3">
        <v>900.0</v>
      </c>
      <c r="C18" s="10" t="s">
        <v>9</v>
      </c>
      <c r="D18" s="2" t="s">
        <v>17</v>
      </c>
      <c r="E18" s="3">
        <v>3.0</v>
      </c>
      <c r="F18" s="2" t="s">
        <v>31</v>
      </c>
      <c r="G18" s="8">
        <f t="shared" si="1"/>
        <v>1.335648457</v>
      </c>
      <c r="H18" s="1"/>
      <c r="I18" s="15">
        <v>17.0</v>
      </c>
      <c r="J18" s="6">
        <f>SUMIF(E$1:E$501, "=17", G$1:G$501)</f>
        <v>56.62805663</v>
      </c>
      <c r="K18" s="10" t="s">
        <v>44</v>
      </c>
      <c r="L18">
        <f>SUMIF(G2:G300, "&lt;&gt;")</f>
        <v>2177.154421</v>
      </c>
    </row>
    <row r="19">
      <c r="A19" s="2" t="s">
        <v>45</v>
      </c>
      <c r="B19" s="3">
        <v>10000.0</v>
      </c>
      <c r="C19" s="10" t="s">
        <v>9</v>
      </c>
      <c r="D19" s="2" t="s">
        <v>40</v>
      </c>
      <c r="E19" s="3">
        <v>3.0</v>
      </c>
      <c r="F19" s="2" t="s">
        <v>46</v>
      </c>
      <c r="G19" s="8">
        <f t="shared" si="1"/>
        <v>14.84053841</v>
      </c>
      <c r="H19" s="1"/>
      <c r="I19" s="6">
        <v>18.0</v>
      </c>
      <c r="J19" s="6">
        <f>SUMIF(E$1:E$501, "=18", G$1:G$501)</f>
        <v>133.8481338</v>
      </c>
    </row>
    <row r="20">
      <c r="A20" s="2" t="s">
        <v>47</v>
      </c>
      <c r="B20" s="3">
        <v>21000.0</v>
      </c>
      <c r="C20" s="10" t="s">
        <v>9</v>
      </c>
      <c r="D20" s="2" t="s">
        <v>48</v>
      </c>
      <c r="E20" s="3">
        <v>3.0</v>
      </c>
      <c r="F20" s="2" t="s">
        <v>46</v>
      </c>
      <c r="G20" s="8">
        <f t="shared" si="1"/>
        <v>31.16513067</v>
      </c>
      <c r="H20" s="1"/>
      <c r="I20" s="6">
        <v>19.0</v>
      </c>
      <c r="J20" s="6">
        <f>SUMIF(E$1:E$501, "=19", G$1:G$501)</f>
        <v>91.11969112</v>
      </c>
    </row>
    <row r="21">
      <c r="A21" s="2" t="s">
        <v>49</v>
      </c>
      <c r="B21" s="3">
        <v>3000.0</v>
      </c>
      <c r="C21" s="10" t="s">
        <v>9</v>
      </c>
      <c r="D21" s="2" t="s">
        <v>19</v>
      </c>
      <c r="E21" s="3">
        <v>3.0</v>
      </c>
      <c r="F21" s="2" t="s">
        <v>46</v>
      </c>
      <c r="G21" s="8">
        <f t="shared" si="1"/>
        <v>4.452161524</v>
      </c>
      <c r="H21" s="1"/>
      <c r="I21" s="6">
        <v>20.0</v>
      </c>
      <c r="J21" s="6">
        <f>SUMIF(E$1:E$501, "=20", G$1:G$501)</f>
        <v>22.00772201</v>
      </c>
    </row>
    <row r="22">
      <c r="A22" s="2" t="s">
        <v>50</v>
      </c>
      <c r="B22" s="3">
        <v>220.0</v>
      </c>
      <c r="C22" s="2" t="s">
        <v>51</v>
      </c>
      <c r="D22" s="2" t="s">
        <v>40</v>
      </c>
      <c r="E22" s="3">
        <v>4.0</v>
      </c>
      <c r="F22" s="2" t="s">
        <v>52</v>
      </c>
      <c r="G22" s="8">
        <f t="shared" si="1"/>
        <v>14.15701416</v>
      </c>
      <c r="H22" s="1"/>
      <c r="I22" s="6">
        <v>21.0</v>
      </c>
      <c r="J22" s="6">
        <f>SUMIF(E$1:E$501, "=21", G$1:G$501)</f>
        <v>17.37451737</v>
      </c>
    </row>
    <row r="23">
      <c r="A23" s="2" t="s">
        <v>53</v>
      </c>
      <c r="B23" s="3">
        <v>150.0</v>
      </c>
      <c r="C23" s="2" t="s">
        <v>51</v>
      </c>
      <c r="D23" s="2" t="s">
        <v>40</v>
      </c>
      <c r="E23" s="3">
        <v>5.0</v>
      </c>
      <c r="F23" s="2" t="s">
        <v>52</v>
      </c>
      <c r="G23" s="8">
        <f t="shared" si="1"/>
        <v>9.652509653</v>
      </c>
      <c r="H23" s="1"/>
      <c r="I23" s="6">
        <v>22.0</v>
      </c>
      <c r="J23" s="6">
        <f>SUMIF(E$1:E$501, "=22", G$1:G$501)</f>
        <v>35.52123552</v>
      </c>
      <c r="K23" s="1"/>
      <c r="L23" s="1"/>
    </row>
    <row r="24">
      <c r="A24" s="4" t="s">
        <v>54</v>
      </c>
      <c r="B24" s="9">
        <v>90.0</v>
      </c>
      <c r="C24" s="2" t="s">
        <v>51</v>
      </c>
      <c r="D24" s="4" t="s">
        <v>19</v>
      </c>
      <c r="E24" s="3">
        <v>5.0</v>
      </c>
      <c r="F24" s="2" t="s">
        <v>52</v>
      </c>
      <c r="G24" s="8">
        <f t="shared" si="1"/>
        <v>5.791505792</v>
      </c>
      <c r="H24" s="1"/>
      <c r="I24" s="15">
        <v>23.0</v>
      </c>
      <c r="J24" s="6">
        <f>SUMIF(E$1:E$501, "=23", G$1:G$501)</f>
        <v>51.86615187</v>
      </c>
      <c r="K24" s="1"/>
      <c r="L24" s="1"/>
    </row>
    <row r="25">
      <c r="A25" s="4" t="s">
        <v>55</v>
      </c>
      <c r="B25" s="9">
        <v>130.0</v>
      </c>
      <c r="C25" s="2" t="s">
        <v>51</v>
      </c>
      <c r="D25" s="4" t="s">
        <v>19</v>
      </c>
      <c r="E25" s="3">
        <v>5.0</v>
      </c>
      <c r="F25" s="2" t="s">
        <v>52</v>
      </c>
      <c r="G25" s="8">
        <f t="shared" si="1"/>
        <v>8.365508366</v>
      </c>
      <c r="H25" s="1"/>
      <c r="I25" s="15">
        <v>24.0</v>
      </c>
      <c r="J25" s="6">
        <f>SUMIF(E$1:E$501, "=24", G$1:G$501)</f>
        <v>42.08172458</v>
      </c>
      <c r="K25" s="1"/>
      <c r="L25" s="1"/>
    </row>
    <row r="26">
      <c r="A26" s="4" t="s">
        <v>56</v>
      </c>
      <c r="B26" s="9">
        <v>120.0</v>
      </c>
      <c r="C26" s="2" t="s">
        <v>51</v>
      </c>
      <c r="D26" s="4" t="s">
        <v>56</v>
      </c>
      <c r="E26" s="3">
        <v>5.0</v>
      </c>
      <c r="F26" s="2" t="s">
        <v>52</v>
      </c>
      <c r="G26" s="8">
        <f t="shared" si="1"/>
        <v>7.722007722</v>
      </c>
      <c r="H26" s="1"/>
      <c r="I26" s="15">
        <v>25.0</v>
      </c>
      <c r="J26" s="6">
        <f>SUMIF(E$1:E$501, "=25", G$1:G$501)</f>
        <v>72.32022159</v>
      </c>
    </row>
    <row r="27">
      <c r="A27" s="4" t="s">
        <v>57</v>
      </c>
      <c r="B27" s="9">
        <v>15.0</v>
      </c>
      <c r="C27" s="2" t="s">
        <v>51</v>
      </c>
      <c r="D27" s="4" t="s">
        <v>17</v>
      </c>
      <c r="E27" s="3">
        <v>5.0</v>
      </c>
      <c r="F27" s="2" t="s">
        <v>52</v>
      </c>
      <c r="G27" s="8">
        <f t="shared" si="1"/>
        <v>0.9652509653</v>
      </c>
      <c r="H27" s="1"/>
      <c r="I27" s="15">
        <v>26.0</v>
      </c>
      <c r="J27" s="6">
        <f>SUMIF(E$1:E$501, "=26", G$1:G$501)</f>
        <v>31.93424274</v>
      </c>
      <c r="K27" s="1"/>
      <c r="L27" s="1"/>
    </row>
    <row r="28">
      <c r="A28" s="4" t="s">
        <v>58</v>
      </c>
      <c r="B28" s="9">
        <v>40.0</v>
      </c>
      <c r="C28" s="2" t="s">
        <v>51</v>
      </c>
      <c r="D28" s="4" t="s">
        <v>59</v>
      </c>
      <c r="E28" s="3">
        <v>6.0</v>
      </c>
      <c r="F28" s="2" t="s">
        <v>52</v>
      </c>
      <c r="G28" s="8">
        <f t="shared" si="1"/>
        <v>2.574002574</v>
      </c>
      <c r="H28" s="1"/>
      <c r="I28" s="15">
        <v>27.0</v>
      </c>
      <c r="J28" s="6">
        <f>SUMIF(E$1:E$501, "=27", G$1:G$501)</f>
        <v>27.28658537</v>
      </c>
      <c r="K28" s="1"/>
      <c r="L28" s="1"/>
    </row>
    <row r="29">
      <c r="A29" s="4" t="s">
        <v>60</v>
      </c>
      <c r="B29" s="9">
        <v>90.0</v>
      </c>
      <c r="C29" s="2" t="s">
        <v>51</v>
      </c>
      <c r="D29" s="4" t="s">
        <v>17</v>
      </c>
      <c r="E29" s="3">
        <v>6.0</v>
      </c>
      <c r="F29" s="2" t="s">
        <v>52</v>
      </c>
      <c r="G29" s="8">
        <f t="shared" si="1"/>
        <v>5.791505792</v>
      </c>
      <c r="H29" s="1"/>
      <c r="I29" s="15">
        <v>28.0</v>
      </c>
      <c r="J29" s="6">
        <f>SUMIF(E$1:E$501, "=28", G$1:G$501)</f>
        <v>0</v>
      </c>
      <c r="K29" s="1"/>
      <c r="L29" s="1"/>
    </row>
    <row r="30">
      <c r="A30" s="4" t="s">
        <v>61</v>
      </c>
      <c r="B30" s="9">
        <v>35.0</v>
      </c>
      <c r="C30" s="2" t="s">
        <v>51</v>
      </c>
      <c r="D30" s="4" t="s">
        <v>17</v>
      </c>
      <c r="E30" s="3">
        <v>6.0</v>
      </c>
      <c r="F30" s="2" t="s">
        <v>52</v>
      </c>
      <c r="G30" s="8">
        <f t="shared" si="1"/>
        <v>2.252252252</v>
      </c>
      <c r="H30" s="1"/>
      <c r="I30" s="15">
        <v>29.0</v>
      </c>
      <c r="J30" s="6">
        <f>SUMIF(E$1:E$501, "=29", G$1:G$501)</f>
        <v>0</v>
      </c>
      <c r="K30" s="1"/>
      <c r="L30" s="1"/>
    </row>
    <row r="31">
      <c r="A31" s="4" t="s">
        <v>62</v>
      </c>
      <c r="B31" s="9">
        <v>80.0</v>
      </c>
      <c r="C31" s="2" t="s">
        <v>51</v>
      </c>
      <c r="D31" s="4" t="s">
        <v>19</v>
      </c>
      <c r="E31" s="9">
        <v>6.0</v>
      </c>
      <c r="F31" s="2" t="s">
        <v>52</v>
      </c>
      <c r="G31" s="8">
        <f t="shared" si="1"/>
        <v>5.148005148</v>
      </c>
      <c r="H31" s="1"/>
      <c r="I31" s="15">
        <v>30.0</v>
      </c>
      <c r="J31" s="6">
        <f>SUMIF(E$1:E$501, "=30", G$1:G$501)</f>
        <v>0</v>
      </c>
      <c r="K31" s="1"/>
      <c r="L31" s="1"/>
    </row>
    <row r="32">
      <c r="A32" s="4" t="s">
        <v>63</v>
      </c>
      <c r="B32" s="9">
        <v>43.0</v>
      </c>
      <c r="C32" s="2" t="s">
        <v>51</v>
      </c>
      <c r="D32" s="4" t="s">
        <v>19</v>
      </c>
      <c r="E32" s="9">
        <v>6.0</v>
      </c>
      <c r="F32" s="2" t="s">
        <v>52</v>
      </c>
      <c r="G32" s="8">
        <f t="shared" si="1"/>
        <v>2.767052767</v>
      </c>
      <c r="H32" s="1"/>
      <c r="I32" s="5" t="s">
        <v>64</v>
      </c>
      <c r="J32" s="6">
        <f>AVERAGEIF(J3:J24, "&lt;&gt;0")</f>
        <v>45.30975561</v>
      </c>
      <c r="K32" s="1"/>
      <c r="L32" s="1"/>
    </row>
    <row r="33">
      <c r="A33" s="10" t="s">
        <v>65</v>
      </c>
      <c r="B33" s="10">
        <v>150.0</v>
      </c>
      <c r="C33" s="10" t="s">
        <v>51</v>
      </c>
      <c r="D33" s="10" t="s">
        <v>40</v>
      </c>
      <c r="E33" s="10">
        <v>6.0</v>
      </c>
      <c r="F33" s="10" t="s">
        <v>52</v>
      </c>
      <c r="G33" s="8">
        <f t="shared" si="1"/>
        <v>9.652509653</v>
      </c>
    </row>
    <row r="34">
      <c r="A34" s="10" t="s">
        <v>66</v>
      </c>
      <c r="B34" s="10">
        <v>96.0</v>
      </c>
      <c r="C34" s="10" t="s">
        <v>51</v>
      </c>
      <c r="D34" s="10" t="s">
        <v>10</v>
      </c>
      <c r="E34" s="10">
        <v>7.0</v>
      </c>
      <c r="F34" s="10" t="s">
        <v>52</v>
      </c>
      <c r="G34" s="8">
        <f t="shared" si="1"/>
        <v>6.177606178</v>
      </c>
    </row>
    <row r="35">
      <c r="A35" s="10" t="s">
        <v>67</v>
      </c>
      <c r="B35" s="10">
        <v>110.0</v>
      </c>
      <c r="C35" s="10" t="s">
        <v>51</v>
      </c>
      <c r="D35" s="10" t="s">
        <v>19</v>
      </c>
      <c r="E35" s="10">
        <v>7.0</v>
      </c>
      <c r="F35" s="10" t="s">
        <v>52</v>
      </c>
      <c r="G35" s="8">
        <f t="shared" si="1"/>
        <v>7.078507079</v>
      </c>
    </row>
    <row r="36">
      <c r="A36" s="10" t="s">
        <v>68</v>
      </c>
      <c r="B36" s="10">
        <v>150.0</v>
      </c>
      <c r="C36" s="10" t="s">
        <v>51</v>
      </c>
      <c r="D36" s="10" t="s">
        <v>40</v>
      </c>
      <c r="E36" s="10">
        <v>7.0</v>
      </c>
      <c r="F36" s="10" t="s">
        <v>52</v>
      </c>
      <c r="G36" s="8">
        <f t="shared" si="1"/>
        <v>9.652509653</v>
      </c>
    </row>
    <row r="37">
      <c r="A37" s="10" t="s">
        <v>69</v>
      </c>
      <c r="B37" s="10">
        <v>115.0</v>
      </c>
      <c r="C37" s="10" t="s">
        <v>51</v>
      </c>
      <c r="D37" s="10" t="s">
        <v>19</v>
      </c>
      <c r="E37" s="10">
        <v>7.0</v>
      </c>
      <c r="F37" s="10" t="s">
        <v>52</v>
      </c>
      <c r="G37" s="8">
        <f t="shared" si="1"/>
        <v>7.4002574</v>
      </c>
    </row>
    <row r="38">
      <c r="A38" s="10" t="s">
        <v>60</v>
      </c>
      <c r="B38" s="10">
        <v>40.0</v>
      </c>
      <c r="C38" s="10" t="s">
        <v>51</v>
      </c>
      <c r="D38" s="10" t="s">
        <v>19</v>
      </c>
      <c r="E38" s="10">
        <v>7.0</v>
      </c>
      <c r="F38" s="10" t="s">
        <v>52</v>
      </c>
      <c r="G38" s="8">
        <f t="shared" si="1"/>
        <v>2.574002574</v>
      </c>
    </row>
    <row r="39">
      <c r="A39" s="10" t="s">
        <v>70</v>
      </c>
      <c r="B39" s="10">
        <v>25.0</v>
      </c>
      <c r="C39" s="10" t="s">
        <v>51</v>
      </c>
      <c r="D39" s="10" t="s">
        <v>19</v>
      </c>
      <c r="E39" s="10">
        <v>7.0</v>
      </c>
      <c r="F39" s="10" t="s">
        <v>52</v>
      </c>
      <c r="G39" s="8">
        <f t="shared" si="1"/>
        <v>1.608751609</v>
      </c>
    </row>
    <row r="40">
      <c r="A40" s="10" t="s">
        <v>71</v>
      </c>
      <c r="B40" s="10">
        <v>60.0</v>
      </c>
      <c r="C40" s="10" t="s">
        <v>51</v>
      </c>
      <c r="D40" s="10" t="s">
        <v>19</v>
      </c>
      <c r="E40" s="10">
        <v>8.0</v>
      </c>
      <c r="F40" s="10" t="s">
        <v>52</v>
      </c>
      <c r="G40" s="8">
        <f t="shared" si="1"/>
        <v>3.861003861</v>
      </c>
    </row>
    <row r="41">
      <c r="A41" s="10" t="s">
        <v>72</v>
      </c>
      <c r="B41" s="10">
        <v>150.0</v>
      </c>
      <c r="C41" s="10" t="s">
        <v>51</v>
      </c>
      <c r="D41" s="10" t="s">
        <v>40</v>
      </c>
      <c r="E41" s="10">
        <v>8.0</v>
      </c>
      <c r="F41" s="10" t="s">
        <v>52</v>
      </c>
      <c r="G41" s="8">
        <f t="shared" si="1"/>
        <v>9.652509653</v>
      </c>
    </row>
    <row r="42">
      <c r="A42" s="10" t="s">
        <v>73</v>
      </c>
      <c r="B42" s="10">
        <v>60.0</v>
      </c>
      <c r="C42" s="10" t="s">
        <v>51</v>
      </c>
      <c r="D42" s="10" t="s">
        <v>19</v>
      </c>
      <c r="E42" s="10">
        <v>8.0</v>
      </c>
      <c r="F42" s="10" t="s">
        <v>52</v>
      </c>
      <c r="G42" s="8">
        <f t="shared" si="1"/>
        <v>3.861003861</v>
      </c>
    </row>
    <row r="43">
      <c r="A43" s="10" t="s">
        <v>74</v>
      </c>
      <c r="B43" s="10">
        <v>80.0</v>
      </c>
      <c r="C43" s="10" t="s">
        <v>51</v>
      </c>
      <c r="D43" s="10" t="s">
        <v>19</v>
      </c>
      <c r="E43" s="10">
        <v>9.0</v>
      </c>
      <c r="F43" s="10" t="s">
        <v>52</v>
      </c>
      <c r="G43" s="8">
        <f t="shared" si="1"/>
        <v>5.148005148</v>
      </c>
    </row>
    <row r="44">
      <c r="A44" s="10" t="s">
        <v>75</v>
      </c>
      <c r="B44" s="10">
        <v>10.0</v>
      </c>
      <c r="C44" s="10" t="s">
        <v>51</v>
      </c>
      <c r="D44" s="10" t="s">
        <v>19</v>
      </c>
      <c r="E44" s="10">
        <v>9.0</v>
      </c>
      <c r="F44" s="10" t="s">
        <v>52</v>
      </c>
      <c r="G44" s="8">
        <f t="shared" si="1"/>
        <v>0.6435006435</v>
      </c>
    </row>
    <row r="45">
      <c r="A45" s="10" t="s">
        <v>76</v>
      </c>
      <c r="B45" s="10">
        <v>1120.0</v>
      </c>
      <c r="C45" s="10" t="s">
        <v>51</v>
      </c>
      <c r="D45" s="10" t="s">
        <v>14</v>
      </c>
      <c r="E45" s="10">
        <v>9.0</v>
      </c>
      <c r="F45" s="10" t="s">
        <v>52</v>
      </c>
      <c r="G45" s="8">
        <f t="shared" si="1"/>
        <v>72.07207207</v>
      </c>
    </row>
    <row r="46">
      <c r="A46" s="10" t="s">
        <v>77</v>
      </c>
      <c r="B46" s="10">
        <v>50.0</v>
      </c>
      <c r="C46" s="10" t="s">
        <v>51</v>
      </c>
      <c r="D46" s="10" t="s">
        <v>17</v>
      </c>
      <c r="E46" s="10">
        <v>9.0</v>
      </c>
      <c r="F46" s="10" t="s">
        <v>52</v>
      </c>
      <c r="G46" s="8">
        <f t="shared" si="1"/>
        <v>3.217503218</v>
      </c>
    </row>
    <row r="47">
      <c r="A47" s="10" t="s">
        <v>78</v>
      </c>
      <c r="B47" s="10">
        <v>15.0</v>
      </c>
      <c r="C47" s="10" t="s">
        <v>51</v>
      </c>
      <c r="D47" s="10" t="s">
        <v>17</v>
      </c>
      <c r="E47" s="10">
        <v>9.0</v>
      </c>
      <c r="F47" s="10" t="s">
        <v>52</v>
      </c>
      <c r="G47" s="8">
        <f t="shared" si="1"/>
        <v>0.9652509653</v>
      </c>
    </row>
    <row r="48">
      <c r="A48" s="10" t="s">
        <v>79</v>
      </c>
      <c r="B48" s="10">
        <v>3.0</v>
      </c>
      <c r="C48" s="10" t="s">
        <v>51</v>
      </c>
      <c r="D48" s="10" t="s">
        <v>17</v>
      </c>
      <c r="E48" s="10">
        <v>9.0</v>
      </c>
      <c r="F48" s="10" t="s">
        <v>52</v>
      </c>
      <c r="G48" s="8">
        <f t="shared" si="1"/>
        <v>0.1930501931</v>
      </c>
    </row>
    <row r="49">
      <c r="A49" s="10" t="s">
        <v>80</v>
      </c>
      <c r="B49" s="10">
        <v>55.0</v>
      </c>
      <c r="C49" s="10" t="s">
        <v>51</v>
      </c>
      <c r="D49" s="10" t="s">
        <v>19</v>
      </c>
      <c r="E49" s="10">
        <v>9.0</v>
      </c>
      <c r="F49" s="10" t="s">
        <v>52</v>
      </c>
      <c r="G49" s="8">
        <f t="shared" si="1"/>
        <v>3.539253539</v>
      </c>
    </row>
    <row r="50">
      <c r="A50" s="10" t="s">
        <v>81</v>
      </c>
      <c r="B50" s="10">
        <v>690.0</v>
      </c>
      <c r="C50" s="10" t="s">
        <v>51</v>
      </c>
      <c r="D50" s="10" t="s">
        <v>14</v>
      </c>
      <c r="E50" s="10">
        <v>10.0</v>
      </c>
      <c r="F50" s="10" t="s">
        <v>82</v>
      </c>
      <c r="G50" s="8">
        <f t="shared" si="1"/>
        <v>44.4015444</v>
      </c>
    </row>
    <row r="51">
      <c r="A51" s="10" t="s">
        <v>83</v>
      </c>
      <c r="B51" s="10">
        <v>23.0</v>
      </c>
      <c r="C51" s="10" t="s">
        <v>51</v>
      </c>
      <c r="D51" s="10" t="s">
        <v>17</v>
      </c>
      <c r="E51" s="10">
        <v>10.0</v>
      </c>
      <c r="F51" s="10" t="s">
        <v>84</v>
      </c>
      <c r="G51" s="8">
        <f t="shared" si="1"/>
        <v>1.48005148</v>
      </c>
    </row>
    <row r="52">
      <c r="A52" s="10" t="s">
        <v>85</v>
      </c>
      <c r="B52" s="10">
        <v>3.0</v>
      </c>
      <c r="C52" s="10" t="s">
        <v>51</v>
      </c>
      <c r="D52" s="10" t="s">
        <v>17</v>
      </c>
      <c r="E52" s="10">
        <v>10.0</v>
      </c>
      <c r="F52" s="10" t="s">
        <v>84</v>
      </c>
      <c r="G52" s="8">
        <f t="shared" si="1"/>
        <v>0.1930501931</v>
      </c>
    </row>
    <row r="53">
      <c r="A53" s="10" t="s">
        <v>86</v>
      </c>
      <c r="B53" s="10">
        <v>70.0</v>
      </c>
      <c r="C53" s="10" t="s">
        <v>51</v>
      </c>
      <c r="D53" s="10" t="s">
        <v>19</v>
      </c>
      <c r="E53" s="10">
        <v>10.0</v>
      </c>
      <c r="F53" s="10" t="s">
        <v>84</v>
      </c>
      <c r="G53" s="8">
        <f t="shared" si="1"/>
        <v>4.504504505</v>
      </c>
    </row>
    <row r="54">
      <c r="A54" s="10" t="s">
        <v>87</v>
      </c>
      <c r="B54" s="10">
        <v>50.0</v>
      </c>
      <c r="C54" s="10" t="s">
        <v>51</v>
      </c>
      <c r="D54" s="10" t="s">
        <v>17</v>
      </c>
      <c r="E54" s="10">
        <v>10.0</v>
      </c>
      <c r="F54" s="10" t="s">
        <v>84</v>
      </c>
      <c r="G54" s="8">
        <f t="shared" si="1"/>
        <v>3.217503218</v>
      </c>
    </row>
    <row r="55">
      <c r="A55" s="10" t="s">
        <v>88</v>
      </c>
      <c r="B55" s="10">
        <v>250.0</v>
      </c>
      <c r="C55" s="10" t="s">
        <v>51</v>
      </c>
      <c r="D55" s="10" t="s">
        <v>40</v>
      </c>
      <c r="E55" s="10">
        <v>10.0</v>
      </c>
      <c r="F55" s="10" t="s">
        <v>84</v>
      </c>
      <c r="G55" s="8">
        <f t="shared" si="1"/>
        <v>16.08751609</v>
      </c>
    </row>
    <row r="56">
      <c r="A56" s="10" t="s">
        <v>89</v>
      </c>
      <c r="B56" s="10">
        <v>232.0</v>
      </c>
      <c r="C56" s="10" t="s">
        <v>51</v>
      </c>
      <c r="D56" s="10" t="s">
        <v>14</v>
      </c>
      <c r="E56" s="10">
        <v>11.0</v>
      </c>
      <c r="F56" s="10" t="s">
        <v>90</v>
      </c>
      <c r="G56" s="8">
        <f t="shared" si="1"/>
        <v>14.92921493</v>
      </c>
    </row>
    <row r="57">
      <c r="A57" s="10" t="s">
        <v>91</v>
      </c>
      <c r="B57" s="10">
        <v>15.0</v>
      </c>
      <c r="C57" s="10" t="s">
        <v>51</v>
      </c>
      <c r="D57" s="10" t="s">
        <v>19</v>
      </c>
      <c r="E57" s="10">
        <v>11.0</v>
      </c>
      <c r="F57" s="10" t="s">
        <v>90</v>
      </c>
      <c r="G57" s="8">
        <f t="shared" si="1"/>
        <v>0.9652509653</v>
      </c>
    </row>
    <row r="58">
      <c r="A58" s="10" t="s">
        <v>92</v>
      </c>
      <c r="B58" s="10">
        <v>50.0</v>
      </c>
      <c r="C58" s="10" t="s">
        <v>51</v>
      </c>
      <c r="D58" s="10" t="s">
        <v>19</v>
      </c>
      <c r="E58" s="10">
        <v>11.0</v>
      </c>
      <c r="F58" s="10" t="s">
        <v>90</v>
      </c>
      <c r="G58" s="8">
        <f t="shared" si="1"/>
        <v>3.217503218</v>
      </c>
    </row>
    <row r="59">
      <c r="A59" s="10" t="s">
        <v>37</v>
      </c>
      <c r="B59" s="10">
        <v>25.0</v>
      </c>
      <c r="C59" s="10" t="s">
        <v>51</v>
      </c>
      <c r="D59" s="10" t="s">
        <v>17</v>
      </c>
      <c r="E59" s="10">
        <v>11.0</v>
      </c>
      <c r="F59" s="10" t="s">
        <v>90</v>
      </c>
      <c r="G59" s="8">
        <f t="shared" si="1"/>
        <v>1.608751609</v>
      </c>
    </row>
    <row r="60">
      <c r="A60" s="10" t="s">
        <v>93</v>
      </c>
      <c r="B60" s="10">
        <v>15.0</v>
      </c>
      <c r="C60" s="10" t="s">
        <v>51</v>
      </c>
      <c r="D60" s="10" t="s">
        <v>14</v>
      </c>
      <c r="E60" s="10">
        <v>11.0</v>
      </c>
      <c r="F60" s="10" t="s">
        <v>90</v>
      </c>
      <c r="G60" s="8">
        <f t="shared" si="1"/>
        <v>0.9652509653</v>
      </c>
    </row>
    <row r="61">
      <c r="A61" s="10" t="s">
        <v>94</v>
      </c>
      <c r="B61" s="10">
        <v>45.0</v>
      </c>
      <c r="C61" s="10" t="s">
        <v>51</v>
      </c>
      <c r="D61" s="10" t="s">
        <v>19</v>
      </c>
      <c r="E61" s="10">
        <v>11.0</v>
      </c>
      <c r="F61" s="10" t="s">
        <v>90</v>
      </c>
      <c r="G61" s="8">
        <f t="shared" si="1"/>
        <v>2.895752896</v>
      </c>
    </row>
    <row r="62">
      <c r="A62" s="10" t="s">
        <v>95</v>
      </c>
      <c r="B62" s="10">
        <v>65.0</v>
      </c>
      <c r="C62" s="10" t="s">
        <v>51</v>
      </c>
      <c r="D62" s="10" t="s">
        <v>17</v>
      </c>
      <c r="E62" s="10">
        <v>11.0</v>
      </c>
      <c r="F62" s="10" t="s">
        <v>90</v>
      </c>
      <c r="G62" s="8">
        <f t="shared" si="1"/>
        <v>4.182754183</v>
      </c>
    </row>
    <row r="63">
      <c r="A63" s="10" t="s">
        <v>96</v>
      </c>
      <c r="B63" s="10">
        <v>280.0</v>
      </c>
      <c r="C63" s="10" t="s">
        <v>51</v>
      </c>
      <c r="D63" s="10" t="s">
        <v>40</v>
      </c>
      <c r="E63" s="10">
        <v>11.0</v>
      </c>
      <c r="F63" s="10" t="s">
        <v>90</v>
      </c>
      <c r="G63" s="8">
        <f t="shared" si="1"/>
        <v>18.01801802</v>
      </c>
    </row>
    <row r="64">
      <c r="A64" s="10" t="s">
        <v>97</v>
      </c>
      <c r="B64" s="10">
        <v>96.0</v>
      </c>
      <c r="C64" s="10" t="s">
        <v>51</v>
      </c>
      <c r="D64" s="10" t="s">
        <v>10</v>
      </c>
      <c r="E64" s="10">
        <v>11.0</v>
      </c>
      <c r="F64" s="10" t="s">
        <v>90</v>
      </c>
      <c r="G64" s="8">
        <f t="shared" si="1"/>
        <v>6.177606178</v>
      </c>
    </row>
    <row r="65">
      <c r="A65" s="10" t="s">
        <v>92</v>
      </c>
      <c r="B65" s="10">
        <v>50.0</v>
      </c>
      <c r="C65" s="10" t="s">
        <v>51</v>
      </c>
      <c r="D65" s="10" t="s">
        <v>19</v>
      </c>
      <c r="E65" s="10">
        <v>12.0</v>
      </c>
      <c r="F65" s="10" t="s">
        <v>98</v>
      </c>
      <c r="G65" s="8">
        <f t="shared" si="1"/>
        <v>3.217503218</v>
      </c>
    </row>
    <row r="66">
      <c r="A66" s="10" t="s">
        <v>99</v>
      </c>
      <c r="B66" s="10">
        <v>8.0</v>
      </c>
      <c r="C66" s="10" t="s">
        <v>51</v>
      </c>
      <c r="D66" s="10" t="s">
        <v>19</v>
      </c>
      <c r="E66" s="10">
        <v>12.0</v>
      </c>
      <c r="F66" s="10" t="s">
        <v>98</v>
      </c>
      <c r="G66" s="8">
        <f t="shared" si="1"/>
        <v>0.5148005148</v>
      </c>
    </row>
    <row r="67">
      <c r="A67" s="10" t="s">
        <v>100</v>
      </c>
      <c r="B67" s="10">
        <v>100.0</v>
      </c>
      <c r="C67" s="10" t="s">
        <v>51</v>
      </c>
      <c r="D67" s="10" t="s">
        <v>19</v>
      </c>
      <c r="E67" s="10">
        <v>12.0</v>
      </c>
      <c r="F67" s="10" t="s">
        <v>98</v>
      </c>
      <c r="G67" s="8">
        <f t="shared" si="1"/>
        <v>6.435006435</v>
      </c>
    </row>
    <row r="68">
      <c r="A68" s="10" t="s">
        <v>53</v>
      </c>
      <c r="B68" s="10">
        <v>350.0</v>
      </c>
      <c r="C68" s="10" t="s">
        <v>51</v>
      </c>
      <c r="D68" s="10" t="s">
        <v>40</v>
      </c>
      <c r="E68" s="10">
        <v>12.0</v>
      </c>
      <c r="F68" s="10" t="s">
        <v>98</v>
      </c>
      <c r="G68" s="8">
        <f t="shared" si="1"/>
        <v>22.52252252</v>
      </c>
    </row>
    <row r="69">
      <c r="A69" s="10" t="s">
        <v>101</v>
      </c>
      <c r="B69" s="10">
        <v>50.0</v>
      </c>
      <c r="C69" s="10" t="s">
        <v>51</v>
      </c>
      <c r="D69" s="10" t="s">
        <v>17</v>
      </c>
      <c r="E69" s="10">
        <v>13.0</v>
      </c>
      <c r="F69" s="10" t="s">
        <v>98</v>
      </c>
      <c r="G69" s="8">
        <f t="shared" si="1"/>
        <v>3.217503218</v>
      </c>
    </row>
    <row r="70">
      <c r="A70" s="10" t="s">
        <v>102</v>
      </c>
      <c r="B70" s="10">
        <v>45.0</v>
      </c>
      <c r="C70" s="10" t="s">
        <v>51</v>
      </c>
      <c r="D70" s="10" t="s">
        <v>19</v>
      </c>
      <c r="E70" s="10">
        <v>13.0</v>
      </c>
      <c r="F70" s="10" t="s">
        <v>98</v>
      </c>
      <c r="G70" s="8">
        <f t="shared" si="1"/>
        <v>2.895752896</v>
      </c>
    </row>
    <row r="71">
      <c r="A71" s="10" t="s">
        <v>103</v>
      </c>
      <c r="B71" s="10">
        <v>130.0</v>
      </c>
      <c r="C71" s="10" t="s">
        <v>51</v>
      </c>
      <c r="D71" s="10" t="s">
        <v>19</v>
      </c>
      <c r="E71" s="10">
        <v>13.0</v>
      </c>
      <c r="F71" s="10" t="s">
        <v>98</v>
      </c>
      <c r="G71" s="8">
        <f t="shared" si="1"/>
        <v>8.365508366</v>
      </c>
    </row>
    <row r="72">
      <c r="A72" s="10" t="s">
        <v>104</v>
      </c>
      <c r="B72" s="10">
        <v>380.0</v>
      </c>
      <c r="C72" s="10" t="s">
        <v>51</v>
      </c>
      <c r="D72" s="10" t="s">
        <v>40</v>
      </c>
      <c r="E72" s="10">
        <v>13.0</v>
      </c>
      <c r="F72" s="10" t="s">
        <v>98</v>
      </c>
      <c r="G72" s="8">
        <f t="shared" si="1"/>
        <v>24.45302445</v>
      </c>
    </row>
    <row r="73">
      <c r="A73" s="10" t="s">
        <v>105</v>
      </c>
      <c r="B73" s="10">
        <v>60.0</v>
      </c>
      <c r="C73" s="10" t="s">
        <v>51</v>
      </c>
      <c r="D73" s="10" t="s">
        <v>19</v>
      </c>
      <c r="E73" s="10">
        <v>13.0</v>
      </c>
      <c r="F73" s="10" t="s">
        <v>98</v>
      </c>
      <c r="G73" s="8">
        <f t="shared" si="1"/>
        <v>3.861003861</v>
      </c>
    </row>
    <row r="74">
      <c r="A74" s="10" t="s">
        <v>106</v>
      </c>
      <c r="B74" s="10">
        <v>54.0</v>
      </c>
      <c r="C74" s="10" t="s">
        <v>51</v>
      </c>
      <c r="D74" s="10" t="s">
        <v>19</v>
      </c>
      <c r="E74" s="10">
        <v>13.0</v>
      </c>
      <c r="F74" s="10" t="s">
        <v>98</v>
      </c>
      <c r="G74" s="8">
        <f t="shared" si="1"/>
        <v>3.474903475</v>
      </c>
    </row>
    <row r="75">
      <c r="A75" s="10" t="s">
        <v>107</v>
      </c>
      <c r="B75" s="10">
        <v>50.0</v>
      </c>
      <c r="C75" s="10" t="s">
        <v>51</v>
      </c>
      <c r="D75" s="10" t="s">
        <v>56</v>
      </c>
      <c r="E75" s="10">
        <v>13.0</v>
      </c>
      <c r="F75" s="10" t="s">
        <v>98</v>
      </c>
      <c r="G75" s="8">
        <f t="shared" si="1"/>
        <v>3.217503218</v>
      </c>
    </row>
    <row r="76">
      <c r="A76" s="10" t="s">
        <v>99</v>
      </c>
      <c r="B76" s="10">
        <v>10.0</v>
      </c>
      <c r="C76" s="10" t="s">
        <v>51</v>
      </c>
      <c r="D76" s="10" t="s">
        <v>19</v>
      </c>
      <c r="E76" s="10">
        <v>13.0</v>
      </c>
      <c r="F76" s="10" t="s">
        <v>98</v>
      </c>
      <c r="G76" s="8">
        <f t="shared" si="1"/>
        <v>0.6435006435</v>
      </c>
    </row>
    <row r="77">
      <c r="A77" s="10" t="s">
        <v>108</v>
      </c>
      <c r="B77" s="10">
        <v>35.0</v>
      </c>
      <c r="C77" s="10" t="s">
        <v>51</v>
      </c>
      <c r="D77" s="10" t="s">
        <v>14</v>
      </c>
      <c r="E77" s="10">
        <v>13.0</v>
      </c>
      <c r="F77" s="10" t="s">
        <v>98</v>
      </c>
      <c r="G77" s="8">
        <f t="shared" si="1"/>
        <v>2.252252252</v>
      </c>
    </row>
    <row r="78">
      <c r="A78" s="10" t="s">
        <v>109</v>
      </c>
      <c r="B78" s="10">
        <v>18.0</v>
      </c>
      <c r="C78" s="10" t="s">
        <v>51</v>
      </c>
      <c r="D78" s="10" t="s">
        <v>14</v>
      </c>
      <c r="E78" s="10">
        <v>13.0</v>
      </c>
      <c r="F78" s="10" t="s">
        <v>98</v>
      </c>
      <c r="G78" s="8">
        <f t="shared" si="1"/>
        <v>1.158301158</v>
      </c>
    </row>
    <row r="79">
      <c r="A79" s="10" t="s">
        <v>110</v>
      </c>
      <c r="B79" s="10">
        <v>130.0</v>
      </c>
      <c r="C79" s="10" t="s">
        <v>51</v>
      </c>
      <c r="D79" s="10" t="s">
        <v>19</v>
      </c>
      <c r="E79" s="10">
        <v>13.0</v>
      </c>
      <c r="F79" s="10" t="s">
        <v>111</v>
      </c>
      <c r="G79" s="8">
        <f t="shared" si="1"/>
        <v>8.365508366</v>
      </c>
    </row>
    <row r="80">
      <c r="A80" s="10" t="s">
        <v>112</v>
      </c>
      <c r="B80" s="10">
        <v>10.0</v>
      </c>
      <c r="C80" s="10" t="s">
        <v>51</v>
      </c>
      <c r="D80" s="10" t="s">
        <v>17</v>
      </c>
      <c r="E80" s="10">
        <v>14.0</v>
      </c>
      <c r="F80" s="10" t="s">
        <v>98</v>
      </c>
      <c r="G80" s="8">
        <f t="shared" si="1"/>
        <v>0.6435006435</v>
      </c>
    </row>
    <row r="81">
      <c r="A81" s="10" t="s">
        <v>113</v>
      </c>
      <c r="B81" s="10">
        <v>12.8</v>
      </c>
      <c r="C81" s="10" t="s">
        <v>51</v>
      </c>
      <c r="D81" s="10" t="s">
        <v>14</v>
      </c>
      <c r="E81" s="10">
        <v>14.0</v>
      </c>
      <c r="F81" s="10" t="s">
        <v>98</v>
      </c>
      <c r="G81" s="8">
        <f t="shared" si="1"/>
        <v>0.8236808237</v>
      </c>
    </row>
    <row r="82">
      <c r="A82" s="10" t="s">
        <v>114</v>
      </c>
      <c r="B82" s="10">
        <v>100.0</v>
      </c>
      <c r="C82" s="10" t="s">
        <v>51</v>
      </c>
      <c r="D82" s="10" t="s">
        <v>19</v>
      </c>
      <c r="E82" s="10">
        <v>14.0</v>
      </c>
      <c r="F82" s="10" t="s">
        <v>98</v>
      </c>
      <c r="G82" s="8">
        <f t="shared" si="1"/>
        <v>6.435006435</v>
      </c>
    </row>
    <row r="83">
      <c r="A83" s="10" t="s">
        <v>115</v>
      </c>
      <c r="B83" s="10">
        <v>12.8</v>
      </c>
      <c r="C83" s="10" t="s">
        <v>51</v>
      </c>
      <c r="D83" s="10" t="s">
        <v>116</v>
      </c>
      <c r="E83" s="10">
        <v>14.0</v>
      </c>
      <c r="F83" s="10" t="s">
        <v>98</v>
      </c>
      <c r="G83" s="8">
        <f t="shared" si="1"/>
        <v>0.8236808237</v>
      </c>
    </row>
    <row r="84">
      <c r="A84" s="10" t="s">
        <v>117</v>
      </c>
      <c r="B84" s="10">
        <v>200.0</v>
      </c>
      <c r="C84" s="10" t="s">
        <v>51</v>
      </c>
      <c r="D84" s="10" t="s">
        <v>40</v>
      </c>
      <c r="E84" s="10">
        <v>14.0</v>
      </c>
      <c r="F84" s="10" t="s">
        <v>98</v>
      </c>
      <c r="G84" s="8">
        <f t="shared" si="1"/>
        <v>12.87001287</v>
      </c>
    </row>
    <row r="85">
      <c r="A85" s="10" t="s">
        <v>118</v>
      </c>
      <c r="B85" s="10">
        <v>40.0</v>
      </c>
      <c r="C85" s="10" t="s">
        <v>51</v>
      </c>
      <c r="D85" s="10" t="s">
        <v>14</v>
      </c>
      <c r="E85" s="10">
        <v>15.0</v>
      </c>
      <c r="F85" s="10" t="s">
        <v>98</v>
      </c>
      <c r="G85" s="8">
        <f t="shared" si="1"/>
        <v>2.574002574</v>
      </c>
    </row>
    <row r="86">
      <c r="A86" s="10" t="s">
        <v>119</v>
      </c>
      <c r="B86" s="10">
        <v>100.0</v>
      </c>
      <c r="C86" s="10" t="s">
        <v>51</v>
      </c>
      <c r="D86" s="10" t="s">
        <v>19</v>
      </c>
      <c r="E86" s="10">
        <v>15.0</v>
      </c>
      <c r="F86" s="10" t="s">
        <v>98</v>
      </c>
      <c r="G86" s="8">
        <f t="shared" si="1"/>
        <v>6.435006435</v>
      </c>
    </row>
    <row r="87">
      <c r="A87" s="10" t="s">
        <v>120</v>
      </c>
      <c r="B87" s="10">
        <v>218.0</v>
      </c>
      <c r="C87" s="10" t="s">
        <v>2</v>
      </c>
      <c r="D87" s="10" t="s">
        <v>3</v>
      </c>
      <c r="E87" s="10">
        <v>-1.0</v>
      </c>
      <c r="F87" s="10" t="s">
        <v>98</v>
      </c>
      <c r="G87" s="8">
        <f t="shared" si="1"/>
        <v>218</v>
      </c>
    </row>
    <row r="88">
      <c r="A88" s="10" t="s">
        <v>121</v>
      </c>
      <c r="B88" s="10">
        <f>175+133</f>
        <v>308</v>
      </c>
      <c r="C88" s="10" t="s">
        <v>2</v>
      </c>
      <c r="D88" s="10" t="s">
        <v>3</v>
      </c>
      <c r="E88" s="10">
        <v>-1.0</v>
      </c>
      <c r="F88" s="10" t="s">
        <v>98</v>
      </c>
      <c r="G88" s="8">
        <f t="shared" si="1"/>
        <v>308</v>
      </c>
    </row>
    <row r="89">
      <c r="A89" s="10" t="s">
        <v>122</v>
      </c>
      <c r="B89" s="10">
        <v>300.0</v>
      </c>
      <c r="C89" s="10" t="s">
        <v>51</v>
      </c>
      <c r="D89" s="10" t="s">
        <v>40</v>
      </c>
      <c r="E89" s="10">
        <v>16.0</v>
      </c>
      <c r="F89" s="10" t="s">
        <v>98</v>
      </c>
      <c r="G89" s="8">
        <f t="shared" si="1"/>
        <v>19.30501931</v>
      </c>
    </row>
    <row r="90">
      <c r="A90" s="10" t="s">
        <v>123</v>
      </c>
      <c r="B90" s="10">
        <v>80.0</v>
      </c>
      <c r="C90" s="10" t="s">
        <v>51</v>
      </c>
      <c r="D90" s="10" t="s">
        <v>56</v>
      </c>
      <c r="E90" s="10">
        <v>16.0</v>
      </c>
      <c r="F90" s="10" t="s">
        <v>98</v>
      </c>
      <c r="G90" s="8">
        <f t="shared" si="1"/>
        <v>5.148005148</v>
      </c>
    </row>
    <row r="91">
      <c r="A91" s="10" t="s">
        <v>124</v>
      </c>
      <c r="B91" s="10">
        <v>125.0</v>
      </c>
      <c r="C91" s="10" t="s">
        <v>51</v>
      </c>
      <c r="D91" s="10" t="s">
        <v>19</v>
      </c>
      <c r="E91" s="10">
        <v>16.0</v>
      </c>
      <c r="F91" s="10" t="s">
        <v>98</v>
      </c>
      <c r="G91" s="8">
        <f t="shared" si="1"/>
        <v>8.043758044</v>
      </c>
    </row>
    <row r="92">
      <c r="A92" s="10" t="s">
        <v>125</v>
      </c>
      <c r="B92" s="10">
        <v>424.0</v>
      </c>
      <c r="C92" s="10" t="s">
        <v>51</v>
      </c>
      <c r="D92" s="10" t="s">
        <v>40</v>
      </c>
      <c r="E92" s="10">
        <v>17.0</v>
      </c>
      <c r="F92" s="10" t="s">
        <v>98</v>
      </c>
      <c r="G92" s="8">
        <f t="shared" si="1"/>
        <v>27.28442728</v>
      </c>
    </row>
    <row r="93">
      <c r="A93" s="10" t="s">
        <v>126</v>
      </c>
      <c r="B93" s="10">
        <v>1905.0</v>
      </c>
      <c r="C93" s="10" t="s">
        <v>51</v>
      </c>
      <c r="D93" s="10" t="s">
        <v>14</v>
      </c>
      <c r="E93" s="10">
        <v>18.0</v>
      </c>
      <c r="F93" s="10" t="s">
        <v>98</v>
      </c>
      <c r="G93" s="8">
        <f t="shared" si="1"/>
        <v>122.5868726</v>
      </c>
    </row>
    <row r="94">
      <c r="A94" s="10" t="s">
        <v>127</v>
      </c>
      <c r="B94" s="10">
        <v>70.0</v>
      </c>
      <c r="C94" s="10" t="s">
        <v>51</v>
      </c>
      <c r="D94" s="10" t="s">
        <v>19</v>
      </c>
      <c r="E94" s="10">
        <v>17.0</v>
      </c>
      <c r="F94" s="10" t="s">
        <v>98</v>
      </c>
      <c r="G94" s="8">
        <f t="shared" si="1"/>
        <v>4.504504505</v>
      </c>
    </row>
    <row r="95">
      <c r="A95" s="10" t="s">
        <v>30</v>
      </c>
      <c r="B95" s="10">
        <v>58.0</v>
      </c>
      <c r="C95" s="10" t="s">
        <v>51</v>
      </c>
      <c r="D95" s="10" t="s">
        <v>19</v>
      </c>
      <c r="E95" s="10">
        <v>17.0</v>
      </c>
      <c r="F95" s="10" t="s">
        <v>98</v>
      </c>
      <c r="G95" s="8">
        <f t="shared" si="1"/>
        <v>3.732303732</v>
      </c>
    </row>
    <row r="96">
      <c r="A96" s="10" t="s">
        <v>128</v>
      </c>
      <c r="B96" s="10">
        <v>60.0</v>
      </c>
      <c r="C96" s="10" t="s">
        <v>51</v>
      </c>
      <c r="D96" s="10" t="s">
        <v>17</v>
      </c>
      <c r="E96" s="10">
        <v>17.0</v>
      </c>
      <c r="F96" s="10" t="s">
        <v>98</v>
      </c>
      <c r="G96" s="8">
        <f t="shared" si="1"/>
        <v>3.861003861</v>
      </c>
    </row>
    <row r="97">
      <c r="A97" s="10" t="s">
        <v>129</v>
      </c>
      <c r="B97" s="10">
        <v>15.0</v>
      </c>
      <c r="C97" s="10" t="s">
        <v>51</v>
      </c>
      <c r="D97" s="10" t="s">
        <v>17</v>
      </c>
      <c r="E97" s="10">
        <v>17.0</v>
      </c>
      <c r="F97" s="10" t="s">
        <v>98</v>
      </c>
      <c r="G97" s="8">
        <f t="shared" si="1"/>
        <v>0.9652509653</v>
      </c>
    </row>
    <row r="98">
      <c r="A98" s="10" t="s">
        <v>130</v>
      </c>
      <c r="B98" s="10">
        <v>83.0</v>
      </c>
      <c r="C98" s="10" t="s">
        <v>51</v>
      </c>
      <c r="D98" s="10" t="s">
        <v>19</v>
      </c>
      <c r="E98" s="10">
        <v>17.0</v>
      </c>
      <c r="F98" s="10" t="s">
        <v>98</v>
      </c>
      <c r="G98" s="8">
        <f t="shared" si="1"/>
        <v>5.341055341</v>
      </c>
    </row>
    <row r="99">
      <c r="A99" s="10" t="s">
        <v>131</v>
      </c>
      <c r="B99" s="10">
        <v>60.0</v>
      </c>
      <c r="C99" s="10" t="s">
        <v>51</v>
      </c>
      <c r="D99" s="10" t="s">
        <v>59</v>
      </c>
      <c r="E99" s="10">
        <v>17.0</v>
      </c>
      <c r="F99" s="10" t="s">
        <v>98</v>
      </c>
      <c r="G99" s="8">
        <f t="shared" si="1"/>
        <v>3.861003861</v>
      </c>
    </row>
    <row r="100">
      <c r="A100" s="10" t="s">
        <v>132</v>
      </c>
      <c r="B100" s="10">
        <v>20.0</v>
      </c>
      <c r="C100" s="10" t="s">
        <v>51</v>
      </c>
      <c r="D100" s="10" t="s">
        <v>17</v>
      </c>
      <c r="E100" s="10">
        <v>17.0</v>
      </c>
      <c r="F100" s="10" t="s">
        <v>98</v>
      </c>
      <c r="G100" s="8">
        <f t="shared" si="1"/>
        <v>1.287001287</v>
      </c>
    </row>
    <row r="101">
      <c r="A101" s="10" t="s">
        <v>133</v>
      </c>
      <c r="B101" s="10">
        <v>90.0</v>
      </c>
      <c r="C101" s="10" t="s">
        <v>51</v>
      </c>
      <c r="D101" s="10" t="s">
        <v>56</v>
      </c>
      <c r="E101" s="10">
        <v>17.0</v>
      </c>
      <c r="F101" s="10" t="s">
        <v>98</v>
      </c>
      <c r="G101" s="8">
        <f t="shared" si="1"/>
        <v>5.791505792</v>
      </c>
    </row>
    <row r="102">
      <c r="A102" s="10" t="s">
        <v>134</v>
      </c>
      <c r="B102" s="10">
        <v>125.0</v>
      </c>
      <c r="C102" s="10" t="s">
        <v>51</v>
      </c>
      <c r="D102" s="10" t="s">
        <v>19</v>
      </c>
      <c r="E102" s="10">
        <v>18.0</v>
      </c>
      <c r="F102" s="10" t="s">
        <v>98</v>
      </c>
      <c r="G102" s="8">
        <f t="shared" si="1"/>
        <v>8.043758044</v>
      </c>
    </row>
    <row r="103">
      <c r="A103" s="10" t="s">
        <v>135</v>
      </c>
      <c r="B103" s="10">
        <v>30.0</v>
      </c>
      <c r="C103" s="10" t="s">
        <v>51</v>
      </c>
      <c r="D103" s="10" t="s">
        <v>17</v>
      </c>
      <c r="E103" s="10">
        <v>18.0</v>
      </c>
      <c r="F103" s="10" t="s">
        <v>98</v>
      </c>
      <c r="G103" s="8">
        <f t="shared" si="1"/>
        <v>1.930501931</v>
      </c>
    </row>
    <row r="104">
      <c r="A104" s="10" t="s">
        <v>37</v>
      </c>
      <c r="B104" s="10">
        <v>20.0</v>
      </c>
      <c r="C104" s="10" t="s">
        <v>51</v>
      </c>
      <c r="D104" s="10" t="s">
        <v>17</v>
      </c>
      <c r="E104" s="10">
        <v>18.0</v>
      </c>
      <c r="F104" s="10" t="s">
        <v>98</v>
      </c>
      <c r="G104" s="8">
        <f t="shared" si="1"/>
        <v>1.287001287</v>
      </c>
    </row>
    <row r="105">
      <c r="A105" s="10" t="s">
        <v>136</v>
      </c>
      <c r="B105" s="10">
        <v>100.0</v>
      </c>
      <c r="C105" s="10" t="s">
        <v>51</v>
      </c>
      <c r="D105" s="10" t="s">
        <v>19</v>
      </c>
      <c r="E105" s="10">
        <v>19.0</v>
      </c>
      <c r="F105" s="10" t="s">
        <v>137</v>
      </c>
      <c r="G105" s="8">
        <f t="shared" si="1"/>
        <v>6.435006435</v>
      </c>
    </row>
    <row r="106">
      <c r="A106" s="10" t="s">
        <v>138</v>
      </c>
      <c r="B106" s="10">
        <v>16.0</v>
      </c>
      <c r="C106" s="10" t="s">
        <v>51</v>
      </c>
      <c r="D106" s="10" t="s">
        <v>17</v>
      </c>
      <c r="E106" s="10">
        <v>19.0</v>
      </c>
      <c r="F106" s="10" t="s">
        <v>137</v>
      </c>
      <c r="G106" s="8">
        <f t="shared" si="1"/>
        <v>1.02960103</v>
      </c>
    </row>
    <row r="107">
      <c r="A107" s="10" t="s">
        <v>53</v>
      </c>
      <c r="B107" s="10">
        <v>185.0</v>
      </c>
      <c r="C107" s="10" t="s">
        <v>51</v>
      </c>
      <c r="D107" s="10" t="s">
        <v>40</v>
      </c>
      <c r="E107" s="10">
        <v>19.0</v>
      </c>
      <c r="F107" s="10" t="s">
        <v>137</v>
      </c>
      <c r="G107" s="8">
        <f t="shared" si="1"/>
        <v>11.9047619</v>
      </c>
    </row>
    <row r="108">
      <c r="A108" s="10" t="s">
        <v>139</v>
      </c>
      <c r="B108" s="10">
        <v>900.0</v>
      </c>
      <c r="C108" s="10" t="s">
        <v>51</v>
      </c>
      <c r="D108" s="10" t="s">
        <v>59</v>
      </c>
      <c r="E108" s="10">
        <v>19.0</v>
      </c>
      <c r="F108" s="10" t="s">
        <v>137</v>
      </c>
      <c r="G108" s="8">
        <f t="shared" si="1"/>
        <v>57.91505792</v>
      </c>
    </row>
    <row r="109">
      <c r="A109" s="10" t="s">
        <v>140</v>
      </c>
      <c r="B109" s="10">
        <v>175.0</v>
      </c>
      <c r="C109" s="10" t="s">
        <v>51</v>
      </c>
      <c r="D109" s="10" t="s">
        <v>19</v>
      </c>
      <c r="E109" s="10">
        <v>19.0</v>
      </c>
      <c r="F109" s="10" t="s">
        <v>137</v>
      </c>
      <c r="G109" s="8">
        <f t="shared" si="1"/>
        <v>11.26126126</v>
      </c>
    </row>
    <row r="110">
      <c r="A110" s="10" t="s">
        <v>141</v>
      </c>
      <c r="B110" s="10">
        <v>40.0</v>
      </c>
      <c r="C110" s="10" t="s">
        <v>51</v>
      </c>
      <c r="D110" s="10" t="s">
        <v>17</v>
      </c>
      <c r="E110" s="10">
        <v>19.0</v>
      </c>
      <c r="F110" s="10" t="s">
        <v>137</v>
      </c>
      <c r="G110" s="8">
        <f t="shared" si="1"/>
        <v>2.574002574</v>
      </c>
    </row>
    <row r="111">
      <c r="A111" s="10" t="s">
        <v>142</v>
      </c>
      <c r="B111" s="10">
        <v>65.0</v>
      </c>
      <c r="C111" s="10" t="s">
        <v>51</v>
      </c>
      <c r="D111" s="10" t="s">
        <v>19</v>
      </c>
      <c r="E111" s="10">
        <v>20.0</v>
      </c>
      <c r="F111" s="10" t="s">
        <v>137</v>
      </c>
      <c r="G111" s="8">
        <f t="shared" si="1"/>
        <v>4.182754183</v>
      </c>
    </row>
    <row r="112">
      <c r="A112" s="10" t="s">
        <v>53</v>
      </c>
      <c r="B112" s="10">
        <v>220.0</v>
      </c>
      <c r="C112" s="10" t="s">
        <v>51</v>
      </c>
      <c r="D112" s="10" t="s">
        <v>40</v>
      </c>
      <c r="E112" s="10">
        <v>20.0</v>
      </c>
      <c r="F112" s="10" t="s">
        <v>137</v>
      </c>
      <c r="G112" s="8">
        <f t="shared" si="1"/>
        <v>14.15701416</v>
      </c>
    </row>
    <row r="113">
      <c r="A113" s="10" t="s">
        <v>143</v>
      </c>
      <c r="B113" s="10">
        <v>35.0</v>
      </c>
      <c r="C113" s="10" t="s">
        <v>51</v>
      </c>
      <c r="D113" s="10" t="s">
        <v>19</v>
      </c>
      <c r="E113" s="10">
        <v>20.0</v>
      </c>
      <c r="F113" s="10" t="s">
        <v>137</v>
      </c>
      <c r="G113" s="8">
        <f t="shared" si="1"/>
        <v>2.252252252</v>
      </c>
    </row>
    <row r="114">
      <c r="A114" s="10" t="s">
        <v>144</v>
      </c>
      <c r="B114" s="10">
        <v>22.0</v>
      </c>
      <c r="C114" s="10" t="s">
        <v>51</v>
      </c>
      <c r="D114" s="10" t="s">
        <v>19</v>
      </c>
      <c r="E114" s="10">
        <v>20.0</v>
      </c>
      <c r="F114" s="10" t="s">
        <v>137</v>
      </c>
      <c r="G114" s="8">
        <f t="shared" si="1"/>
        <v>1.415701416</v>
      </c>
    </row>
    <row r="115">
      <c r="A115" s="10" t="s">
        <v>145</v>
      </c>
      <c r="B115" s="10">
        <v>80.0</v>
      </c>
      <c r="C115" s="10" t="s">
        <v>51</v>
      </c>
      <c r="D115" s="10" t="s">
        <v>19</v>
      </c>
      <c r="E115" s="10">
        <v>21.0</v>
      </c>
      <c r="F115" s="10" t="s">
        <v>137</v>
      </c>
      <c r="G115" s="8">
        <f t="shared" si="1"/>
        <v>5.148005148</v>
      </c>
    </row>
    <row r="116">
      <c r="A116" s="10" t="s">
        <v>53</v>
      </c>
      <c r="B116" s="10">
        <v>190.0</v>
      </c>
      <c r="C116" s="10" t="s">
        <v>51</v>
      </c>
      <c r="D116" s="10" t="s">
        <v>40</v>
      </c>
      <c r="E116" s="10">
        <v>21.0</v>
      </c>
      <c r="F116" s="10" t="s">
        <v>137</v>
      </c>
      <c r="G116" s="8">
        <f t="shared" si="1"/>
        <v>12.22651223</v>
      </c>
    </row>
    <row r="117">
      <c r="A117" s="10" t="s">
        <v>146</v>
      </c>
      <c r="B117" s="10">
        <v>17.0</v>
      </c>
      <c r="C117" s="10" t="s">
        <v>51</v>
      </c>
      <c r="D117" s="10" t="s">
        <v>19</v>
      </c>
      <c r="E117" s="10">
        <v>22.0</v>
      </c>
      <c r="F117" s="10" t="s">
        <v>137</v>
      </c>
      <c r="G117" s="8">
        <f t="shared" si="1"/>
        <v>1.093951094</v>
      </c>
    </row>
    <row r="118">
      <c r="A118" s="10" t="s">
        <v>147</v>
      </c>
      <c r="B118" s="10">
        <v>55.0</v>
      </c>
      <c r="C118" s="10" t="s">
        <v>51</v>
      </c>
      <c r="D118" s="10" t="s">
        <v>19</v>
      </c>
      <c r="E118" s="10">
        <v>22.0</v>
      </c>
      <c r="F118" s="10" t="s">
        <v>137</v>
      </c>
      <c r="G118" s="8">
        <f t="shared" si="1"/>
        <v>3.539253539</v>
      </c>
    </row>
    <row r="119">
      <c r="A119" s="10" t="s">
        <v>148</v>
      </c>
      <c r="B119" s="10">
        <v>50.0</v>
      </c>
      <c r="C119" s="10" t="s">
        <v>51</v>
      </c>
      <c r="D119" s="10" t="s">
        <v>19</v>
      </c>
      <c r="E119" s="10">
        <v>22.0</v>
      </c>
      <c r="F119" s="10" t="s">
        <v>137</v>
      </c>
      <c r="G119" s="8">
        <f t="shared" si="1"/>
        <v>3.217503218</v>
      </c>
    </row>
    <row r="120">
      <c r="A120" s="10" t="s">
        <v>149</v>
      </c>
      <c r="B120" s="10">
        <v>29.0</v>
      </c>
      <c r="C120" s="10" t="s">
        <v>51</v>
      </c>
      <c r="D120" s="10" t="s">
        <v>40</v>
      </c>
      <c r="E120" s="10">
        <v>22.0</v>
      </c>
      <c r="F120" s="10" t="s">
        <v>137</v>
      </c>
      <c r="G120" s="8">
        <f t="shared" si="1"/>
        <v>1.866151866</v>
      </c>
    </row>
    <row r="121">
      <c r="A121" s="10" t="s">
        <v>150</v>
      </c>
      <c r="B121" s="10">
        <v>28.0</v>
      </c>
      <c r="C121" s="10" t="s">
        <v>51</v>
      </c>
      <c r="D121" s="10" t="s">
        <v>19</v>
      </c>
      <c r="E121" s="10">
        <v>22.0</v>
      </c>
      <c r="F121" s="10" t="s">
        <v>137</v>
      </c>
      <c r="G121" s="8">
        <f t="shared" si="1"/>
        <v>1.801801802</v>
      </c>
    </row>
    <row r="122">
      <c r="A122" s="10" t="s">
        <v>151</v>
      </c>
      <c r="B122" s="10">
        <v>18.0</v>
      </c>
      <c r="C122" s="10" t="s">
        <v>51</v>
      </c>
      <c r="D122" s="10" t="s">
        <v>17</v>
      </c>
      <c r="E122" s="10">
        <v>22.0</v>
      </c>
      <c r="F122" s="10" t="s">
        <v>137</v>
      </c>
      <c r="G122" s="8">
        <f t="shared" si="1"/>
        <v>1.158301158</v>
      </c>
    </row>
    <row r="123">
      <c r="A123" s="10" t="s">
        <v>152</v>
      </c>
      <c r="B123" s="10">
        <v>65.0</v>
      </c>
      <c r="C123" s="10" t="s">
        <v>51</v>
      </c>
      <c r="D123" s="10" t="s">
        <v>19</v>
      </c>
      <c r="E123" s="10">
        <v>22.0</v>
      </c>
      <c r="F123" s="10" t="s">
        <v>137</v>
      </c>
      <c r="G123" s="8">
        <f t="shared" si="1"/>
        <v>4.182754183</v>
      </c>
    </row>
    <row r="124">
      <c r="A124" s="10" t="s">
        <v>153</v>
      </c>
      <c r="B124" s="10">
        <v>290.0</v>
      </c>
      <c r="C124" s="10" t="s">
        <v>51</v>
      </c>
      <c r="D124" s="10" t="s">
        <v>40</v>
      </c>
      <c r="E124" s="10">
        <v>22.0</v>
      </c>
      <c r="F124" s="10" t="s">
        <v>137</v>
      </c>
      <c r="G124" s="8">
        <f t="shared" si="1"/>
        <v>18.66151866</v>
      </c>
    </row>
    <row r="125">
      <c r="A125" s="10" t="s">
        <v>154</v>
      </c>
      <c r="B125" s="10">
        <v>15.0</v>
      </c>
      <c r="C125" s="10" t="s">
        <v>51</v>
      </c>
      <c r="D125" s="10" t="s">
        <v>59</v>
      </c>
      <c r="E125" s="10">
        <v>23.0</v>
      </c>
      <c r="F125" s="10" t="s">
        <v>137</v>
      </c>
      <c r="G125" s="8">
        <f t="shared" si="1"/>
        <v>0.9652509653</v>
      </c>
    </row>
    <row r="126">
      <c r="A126" s="10" t="s">
        <v>153</v>
      </c>
      <c r="B126" s="10">
        <v>290.0</v>
      </c>
      <c r="C126" s="10" t="s">
        <v>51</v>
      </c>
      <c r="D126" s="10" t="s">
        <v>40</v>
      </c>
      <c r="E126" s="10">
        <v>23.0</v>
      </c>
      <c r="F126" s="10" t="s">
        <v>137</v>
      </c>
      <c r="G126" s="8">
        <f t="shared" si="1"/>
        <v>18.66151866</v>
      </c>
    </row>
    <row r="127">
      <c r="A127" s="10" t="s">
        <v>155</v>
      </c>
      <c r="B127" s="10">
        <v>50.0</v>
      </c>
      <c r="C127" s="10" t="s">
        <v>51</v>
      </c>
      <c r="D127" s="10" t="s">
        <v>17</v>
      </c>
      <c r="E127" s="10">
        <v>23.0</v>
      </c>
      <c r="F127" s="10" t="s">
        <v>137</v>
      </c>
      <c r="G127" s="8">
        <f t="shared" si="1"/>
        <v>3.217503218</v>
      </c>
    </row>
    <row r="128">
      <c r="A128" s="10" t="s">
        <v>156</v>
      </c>
      <c r="B128" s="10">
        <v>33.0</v>
      </c>
      <c r="C128" s="10" t="s">
        <v>51</v>
      </c>
      <c r="D128" s="10" t="s">
        <v>19</v>
      </c>
      <c r="E128" s="10">
        <v>23.0</v>
      </c>
      <c r="F128" s="10" t="s">
        <v>137</v>
      </c>
      <c r="G128" s="8">
        <f t="shared" si="1"/>
        <v>2.123552124</v>
      </c>
    </row>
    <row r="129">
      <c r="A129" s="10" t="s">
        <v>157</v>
      </c>
      <c r="B129" s="10">
        <v>27.0</v>
      </c>
      <c r="C129" s="10" t="s">
        <v>51</v>
      </c>
      <c r="D129" s="10" t="s">
        <v>17</v>
      </c>
      <c r="E129" s="10">
        <v>23.0</v>
      </c>
      <c r="F129" s="10" t="s">
        <v>137</v>
      </c>
      <c r="G129" s="8">
        <f t="shared" si="1"/>
        <v>1.737451737</v>
      </c>
    </row>
    <row r="130">
      <c r="A130" s="10" t="s">
        <v>158</v>
      </c>
      <c r="B130" s="10">
        <v>100.0</v>
      </c>
      <c r="C130" s="10" t="s">
        <v>51</v>
      </c>
      <c r="D130" s="10" t="s">
        <v>48</v>
      </c>
      <c r="E130" s="10">
        <v>23.0</v>
      </c>
      <c r="F130" s="10" t="s">
        <v>137</v>
      </c>
      <c r="G130" s="8">
        <f t="shared" si="1"/>
        <v>6.435006435</v>
      </c>
    </row>
    <row r="131">
      <c r="A131" s="10" t="s">
        <v>159</v>
      </c>
      <c r="B131" s="10">
        <v>31.0</v>
      </c>
      <c r="C131" s="10" t="s">
        <v>51</v>
      </c>
      <c r="D131" s="10" t="s">
        <v>17</v>
      </c>
      <c r="E131" s="10">
        <v>23.0</v>
      </c>
      <c r="F131" s="10" t="s">
        <v>137</v>
      </c>
      <c r="G131" s="8">
        <f t="shared" si="1"/>
        <v>1.994851995</v>
      </c>
    </row>
    <row r="132">
      <c r="A132" s="10" t="s">
        <v>160</v>
      </c>
      <c r="B132" s="10">
        <v>50.0</v>
      </c>
      <c r="C132" s="10" t="s">
        <v>51</v>
      </c>
      <c r="D132" s="10" t="s">
        <v>56</v>
      </c>
      <c r="E132" s="10">
        <v>23.0</v>
      </c>
      <c r="F132" s="10" t="s">
        <v>137</v>
      </c>
      <c r="G132" s="8">
        <f t="shared" si="1"/>
        <v>3.217503218</v>
      </c>
    </row>
    <row r="133">
      <c r="A133" s="10" t="s">
        <v>161</v>
      </c>
      <c r="B133" s="10">
        <v>210.0</v>
      </c>
      <c r="C133" s="10" t="s">
        <v>51</v>
      </c>
      <c r="D133" s="10" t="s">
        <v>19</v>
      </c>
      <c r="E133" s="10">
        <v>23.0</v>
      </c>
      <c r="F133" s="10" t="s">
        <v>137</v>
      </c>
      <c r="G133" s="8">
        <f t="shared" si="1"/>
        <v>13.51351351</v>
      </c>
    </row>
    <row r="134">
      <c r="A134" s="10" t="s">
        <v>53</v>
      </c>
      <c r="B134" s="10">
        <v>230.0</v>
      </c>
      <c r="C134" s="10" t="s">
        <v>51</v>
      </c>
      <c r="D134" s="10" t="s">
        <v>40</v>
      </c>
      <c r="E134" s="10">
        <v>24.0</v>
      </c>
      <c r="F134" s="10" t="s">
        <v>137</v>
      </c>
      <c r="G134" s="8">
        <f t="shared" si="1"/>
        <v>14.8005148</v>
      </c>
    </row>
    <row r="135">
      <c r="A135" s="10" t="s">
        <v>138</v>
      </c>
      <c r="B135" s="10">
        <v>15.0</v>
      </c>
      <c r="C135" s="10" t="s">
        <v>51</v>
      </c>
      <c r="D135" s="10" t="s">
        <v>19</v>
      </c>
      <c r="E135" s="10">
        <v>24.0</v>
      </c>
      <c r="F135" s="10" t="s">
        <v>137</v>
      </c>
      <c r="G135" s="8">
        <f t="shared" si="1"/>
        <v>0.9652509653</v>
      </c>
    </row>
    <row r="136">
      <c r="A136" s="10" t="s">
        <v>162</v>
      </c>
      <c r="B136" s="10">
        <v>5.0</v>
      </c>
      <c r="C136" s="10" t="s">
        <v>51</v>
      </c>
      <c r="D136" s="10" t="s">
        <v>17</v>
      </c>
      <c r="E136" s="10">
        <v>24.0</v>
      </c>
      <c r="F136" s="10" t="s">
        <v>137</v>
      </c>
      <c r="G136" s="8">
        <f t="shared" si="1"/>
        <v>0.3217503218</v>
      </c>
    </row>
    <row r="137">
      <c r="A137" s="10" t="s">
        <v>163</v>
      </c>
      <c r="B137" s="10">
        <v>20.0</v>
      </c>
      <c r="C137" s="10" t="s">
        <v>51</v>
      </c>
      <c r="D137" s="10" t="s">
        <v>48</v>
      </c>
      <c r="E137" s="10">
        <v>24.0</v>
      </c>
      <c r="F137" s="10" t="s">
        <v>137</v>
      </c>
      <c r="G137" s="8">
        <f t="shared" si="1"/>
        <v>1.287001287</v>
      </c>
    </row>
    <row r="138">
      <c r="A138" s="10" t="s">
        <v>164</v>
      </c>
      <c r="B138" s="10">
        <v>23.0</v>
      </c>
      <c r="C138" s="10" t="s">
        <v>51</v>
      </c>
      <c r="D138" s="10" t="s">
        <v>19</v>
      </c>
      <c r="E138" s="10">
        <v>24.0</v>
      </c>
      <c r="F138" s="10" t="s">
        <v>137</v>
      </c>
      <c r="G138" s="8">
        <f t="shared" si="1"/>
        <v>1.48005148</v>
      </c>
    </row>
    <row r="139">
      <c r="A139" s="10" t="s">
        <v>138</v>
      </c>
      <c r="B139" s="10">
        <v>10.0</v>
      </c>
      <c r="C139" s="10" t="s">
        <v>51</v>
      </c>
      <c r="D139" s="10" t="s">
        <v>17</v>
      </c>
      <c r="E139" s="10">
        <v>24.0</v>
      </c>
      <c r="F139" s="10" t="s">
        <v>137</v>
      </c>
      <c r="G139" s="8">
        <f t="shared" si="1"/>
        <v>0.6435006435</v>
      </c>
    </row>
    <row r="140">
      <c r="A140" s="10" t="s">
        <v>165</v>
      </c>
      <c r="B140" s="10">
        <v>6.95</v>
      </c>
      <c r="C140" s="10" t="s">
        <v>51</v>
      </c>
      <c r="D140" s="10" t="s">
        <v>14</v>
      </c>
      <c r="E140" s="10">
        <v>24.0</v>
      </c>
      <c r="F140" s="10" t="s">
        <v>137</v>
      </c>
      <c r="G140" s="8">
        <f t="shared" si="1"/>
        <v>0.4472329472</v>
      </c>
    </row>
    <row r="141">
      <c r="A141" s="10" t="s">
        <v>155</v>
      </c>
      <c r="B141" s="10">
        <v>50.0</v>
      </c>
      <c r="C141" s="10" t="s">
        <v>51</v>
      </c>
      <c r="D141" s="10" t="s">
        <v>17</v>
      </c>
      <c r="E141" s="10">
        <v>24.0</v>
      </c>
      <c r="F141" s="10" t="s">
        <v>137</v>
      </c>
      <c r="G141" s="8">
        <f t="shared" si="1"/>
        <v>3.217503218</v>
      </c>
    </row>
    <row r="142">
      <c r="A142" s="10" t="s">
        <v>166</v>
      </c>
      <c r="B142" s="10">
        <v>14.0</v>
      </c>
      <c r="C142" s="10" t="s">
        <v>51</v>
      </c>
      <c r="D142" s="10" t="s">
        <v>14</v>
      </c>
      <c r="E142" s="10">
        <v>24.0</v>
      </c>
      <c r="F142" s="10" t="s">
        <v>137</v>
      </c>
      <c r="G142" s="8">
        <f t="shared" si="1"/>
        <v>0.9009009009</v>
      </c>
    </row>
    <row r="143">
      <c r="A143" s="10" t="s">
        <v>167</v>
      </c>
      <c r="B143" s="10">
        <v>280.0</v>
      </c>
      <c r="C143" s="10" t="s">
        <v>51</v>
      </c>
      <c r="D143" s="10" t="s">
        <v>56</v>
      </c>
      <c r="E143" s="10">
        <v>24.0</v>
      </c>
      <c r="F143" s="10" t="s">
        <v>137</v>
      </c>
      <c r="G143" s="8">
        <f t="shared" si="1"/>
        <v>18.01801802</v>
      </c>
    </row>
    <row r="144">
      <c r="A144" s="10" t="s">
        <v>168</v>
      </c>
      <c r="B144" s="10">
        <v>174.0</v>
      </c>
      <c r="C144" s="10" t="s">
        <v>51</v>
      </c>
      <c r="D144" s="10" t="s">
        <v>19</v>
      </c>
      <c r="E144" s="10">
        <v>25.0</v>
      </c>
      <c r="F144" s="10" t="s">
        <v>137</v>
      </c>
      <c r="G144" s="8">
        <f t="shared" si="1"/>
        <v>11.1969112</v>
      </c>
    </row>
    <row r="145">
      <c r="A145" s="10" t="s">
        <v>169</v>
      </c>
      <c r="B145" s="10">
        <v>24.0</v>
      </c>
      <c r="C145" s="10" t="s">
        <v>51</v>
      </c>
      <c r="D145" s="10" t="s">
        <v>19</v>
      </c>
      <c r="E145" s="10">
        <v>25.0</v>
      </c>
      <c r="F145" s="10" t="s">
        <v>137</v>
      </c>
      <c r="G145" s="8">
        <f t="shared" si="1"/>
        <v>1.544401544</v>
      </c>
    </row>
    <row r="146">
      <c r="A146" s="10" t="s">
        <v>170</v>
      </c>
      <c r="B146" s="10">
        <v>654.0</v>
      </c>
      <c r="C146" s="10" t="s">
        <v>51</v>
      </c>
      <c r="D146" s="10" t="s">
        <v>14</v>
      </c>
      <c r="E146" s="10">
        <v>25.0</v>
      </c>
      <c r="F146" s="10" t="s">
        <v>137</v>
      </c>
      <c r="G146" s="8">
        <f t="shared" si="1"/>
        <v>42.08494208</v>
      </c>
    </row>
    <row r="147">
      <c r="A147" s="10" t="s">
        <v>53</v>
      </c>
      <c r="B147" s="10">
        <v>205.0</v>
      </c>
      <c r="C147" s="10" t="s">
        <v>51</v>
      </c>
      <c r="D147" s="10" t="s">
        <v>40</v>
      </c>
      <c r="E147" s="10">
        <v>25.0</v>
      </c>
      <c r="F147" s="10" t="s">
        <v>171</v>
      </c>
      <c r="G147" s="8">
        <f t="shared" si="1"/>
        <v>13.19176319</v>
      </c>
    </row>
    <row r="148">
      <c r="A148" s="10" t="s">
        <v>172</v>
      </c>
      <c r="B148" s="10">
        <v>123.0</v>
      </c>
      <c r="C148" s="10" t="s">
        <v>173</v>
      </c>
      <c r="D148" s="10" t="s">
        <v>19</v>
      </c>
      <c r="E148" s="10">
        <v>25.0</v>
      </c>
      <c r="F148" s="10" t="s">
        <v>171</v>
      </c>
      <c r="G148" s="8">
        <f t="shared" si="1"/>
        <v>4.302203568</v>
      </c>
    </row>
    <row r="149">
      <c r="A149" s="10" t="s">
        <v>174</v>
      </c>
      <c r="B149" s="10">
        <v>354.0</v>
      </c>
      <c r="C149" s="10" t="s">
        <v>173</v>
      </c>
      <c r="D149" s="10" t="s">
        <v>14</v>
      </c>
      <c r="E149" s="10">
        <v>26.0</v>
      </c>
      <c r="F149" s="10" t="s">
        <v>171</v>
      </c>
      <c r="G149" s="8">
        <f t="shared" si="1"/>
        <v>12.38195173</v>
      </c>
    </row>
    <row r="150">
      <c r="A150" s="10" t="s">
        <v>175</v>
      </c>
      <c r="B150" s="10">
        <v>120.0</v>
      </c>
      <c r="C150" s="10" t="s">
        <v>173</v>
      </c>
      <c r="D150" s="10" t="s">
        <v>19</v>
      </c>
      <c r="E150" s="10">
        <v>26.0</v>
      </c>
      <c r="F150" s="10" t="s">
        <v>176</v>
      </c>
      <c r="G150" s="8">
        <f t="shared" si="1"/>
        <v>4.197271773</v>
      </c>
    </row>
    <row r="151">
      <c r="A151" s="10" t="s">
        <v>177</v>
      </c>
      <c r="B151" s="10">
        <v>48.0</v>
      </c>
      <c r="C151" s="10" t="s">
        <v>173</v>
      </c>
      <c r="D151" s="10" t="s">
        <v>17</v>
      </c>
      <c r="E151" s="10">
        <v>26.0</v>
      </c>
      <c r="F151" s="10" t="s">
        <v>176</v>
      </c>
      <c r="G151" s="8">
        <f t="shared" si="1"/>
        <v>1.678908709</v>
      </c>
    </row>
    <row r="152">
      <c r="A152" s="10" t="s">
        <v>162</v>
      </c>
      <c r="B152" s="10">
        <v>7.0</v>
      </c>
      <c r="C152" s="10" t="s">
        <v>173</v>
      </c>
      <c r="D152" s="10" t="s">
        <v>17</v>
      </c>
      <c r="E152" s="10">
        <v>26.0</v>
      </c>
      <c r="F152" s="10" t="s">
        <v>176</v>
      </c>
      <c r="G152" s="8">
        <f t="shared" si="1"/>
        <v>0.2448408534</v>
      </c>
    </row>
    <row r="153">
      <c r="A153" s="10" t="s">
        <v>178</v>
      </c>
      <c r="B153" s="10">
        <v>52.0</v>
      </c>
      <c r="C153" s="10" t="s">
        <v>173</v>
      </c>
      <c r="D153" s="10" t="s">
        <v>59</v>
      </c>
      <c r="E153" s="10">
        <v>26.0</v>
      </c>
      <c r="F153" s="10" t="s">
        <v>176</v>
      </c>
      <c r="G153" s="8">
        <f t="shared" si="1"/>
        <v>1.818817768</v>
      </c>
    </row>
    <row r="154">
      <c r="A154" s="10" t="s">
        <v>179</v>
      </c>
      <c r="B154" s="10">
        <v>55.0</v>
      </c>
      <c r="C154" s="10" t="s">
        <v>173</v>
      </c>
      <c r="D154" s="10" t="s">
        <v>14</v>
      </c>
      <c r="E154" s="10">
        <v>26.0</v>
      </c>
      <c r="F154" s="10" t="s">
        <v>176</v>
      </c>
      <c r="G154" s="8">
        <f t="shared" si="1"/>
        <v>1.923749563</v>
      </c>
    </row>
    <row r="155">
      <c r="A155" s="10" t="s">
        <v>180</v>
      </c>
      <c r="B155" s="10">
        <v>30.0</v>
      </c>
      <c r="C155" s="10" t="s">
        <v>173</v>
      </c>
      <c r="D155" s="10" t="s">
        <v>17</v>
      </c>
      <c r="E155" s="10">
        <v>26.0</v>
      </c>
      <c r="F155" s="10" t="s">
        <v>176</v>
      </c>
      <c r="G155" s="8">
        <f t="shared" si="1"/>
        <v>1.049317943</v>
      </c>
    </row>
    <row r="156">
      <c r="A156" s="10" t="s">
        <v>181</v>
      </c>
      <c r="B156" s="10">
        <v>162.0</v>
      </c>
      <c r="C156" s="10" t="s">
        <v>173</v>
      </c>
      <c r="D156" s="10" t="s">
        <v>19</v>
      </c>
      <c r="E156" s="10">
        <v>26.0</v>
      </c>
      <c r="F156" s="10" t="s">
        <v>176</v>
      </c>
      <c r="G156" s="8">
        <f t="shared" si="1"/>
        <v>5.666316894</v>
      </c>
    </row>
    <row r="157">
      <c r="A157" s="10" t="s">
        <v>182</v>
      </c>
      <c r="B157" s="10">
        <v>85.0</v>
      </c>
      <c r="C157" s="10" t="s">
        <v>173</v>
      </c>
      <c r="D157" s="10" t="s">
        <v>19</v>
      </c>
      <c r="E157" s="10">
        <v>26.0</v>
      </c>
      <c r="F157" s="10" t="s">
        <v>176</v>
      </c>
      <c r="G157" s="8">
        <f t="shared" si="1"/>
        <v>2.973067506</v>
      </c>
    </row>
    <row r="158">
      <c r="A158" s="10" t="s">
        <v>183</v>
      </c>
      <c r="B158" s="10">
        <v>2.0</v>
      </c>
      <c r="C158" s="10" t="s">
        <v>184</v>
      </c>
      <c r="D158" s="10" t="s">
        <v>14</v>
      </c>
      <c r="E158" s="10">
        <v>27.0</v>
      </c>
      <c r="F158" s="10" t="s">
        <v>185</v>
      </c>
      <c r="G158" s="8">
        <f t="shared" si="1"/>
        <v>0.6097560976</v>
      </c>
    </row>
    <row r="159">
      <c r="A159" s="10" t="s">
        <v>186</v>
      </c>
      <c r="B159" s="10">
        <v>10.0</v>
      </c>
      <c r="C159" s="10" t="s">
        <v>184</v>
      </c>
      <c r="D159" s="10" t="s">
        <v>19</v>
      </c>
      <c r="E159" s="10">
        <v>27.0</v>
      </c>
      <c r="F159" s="10" t="s">
        <v>185</v>
      </c>
      <c r="G159" s="8">
        <f t="shared" si="1"/>
        <v>3.048780488</v>
      </c>
    </row>
    <row r="160">
      <c r="A160" s="10" t="s">
        <v>187</v>
      </c>
      <c r="B160" s="10">
        <v>9.5</v>
      </c>
      <c r="C160" s="10" t="s">
        <v>184</v>
      </c>
      <c r="D160" s="10" t="s">
        <v>59</v>
      </c>
      <c r="E160" s="10">
        <v>27.0</v>
      </c>
      <c r="F160" s="10" t="s">
        <v>185</v>
      </c>
      <c r="G160" s="8">
        <f t="shared" si="1"/>
        <v>2.896341463</v>
      </c>
    </row>
    <row r="161">
      <c r="A161" s="10" t="s">
        <v>188</v>
      </c>
      <c r="B161" s="10">
        <v>1.0</v>
      </c>
      <c r="C161" s="10" t="s">
        <v>184</v>
      </c>
      <c r="D161" s="10" t="s">
        <v>17</v>
      </c>
      <c r="E161" s="10">
        <v>27.0</v>
      </c>
      <c r="F161" s="10" t="s">
        <v>185</v>
      </c>
      <c r="G161" s="8">
        <f t="shared" si="1"/>
        <v>0.3048780488</v>
      </c>
    </row>
    <row r="162">
      <c r="A162" s="10" t="s">
        <v>189</v>
      </c>
      <c r="B162" s="10">
        <v>7.0</v>
      </c>
      <c r="C162" s="10" t="s">
        <v>184</v>
      </c>
      <c r="D162" s="10" t="s">
        <v>19</v>
      </c>
      <c r="E162" s="10">
        <v>27.0</v>
      </c>
      <c r="F162" s="10" t="s">
        <v>185</v>
      </c>
      <c r="G162" s="8">
        <f t="shared" si="1"/>
        <v>2.134146341</v>
      </c>
    </row>
    <row r="163">
      <c r="A163" s="10" t="s">
        <v>190</v>
      </c>
      <c r="B163" s="10">
        <v>3.0</v>
      </c>
      <c r="C163" s="10" t="s">
        <v>184</v>
      </c>
      <c r="D163" s="10" t="s">
        <v>17</v>
      </c>
      <c r="E163" s="10">
        <v>27.0</v>
      </c>
      <c r="F163" s="10" t="s">
        <v>185</v>
      </c>
      <c r="G163" s="8">
        <f t="shared" si="1"/>
        <v>0.9146341463</v>
      </c>
    </row>
    <row r="164">
      <c r="A164" s="10" t="s">
        <v>191</v>
      </c>
      <c r="B164" s="10">
        <v>50.0</v>
      </c>
      <c r="C164" s="10" t="s">
        <v>184</v>
      </c>
      <c r="D164" s="10" t="s">
        <v>59</v>
      </c>
      <c r="E164" s="10">
        <v>27.0</v>
      </c>
      <c r="F164" s="10" t="s">
        <v>185</v>
      </c>
      <c r="G164" s="8">
        <f t="shared" si="1"/>
        <v>15.24390244</v>
      </c>
    </row>
    <row r="165">
      <c r="A165" s="10" t="s">
        <v>192</v>
      </c>
      <c r="B165" s="10">
        <v>3.0</v>
      </c>
      <c r="C165" s="10" t="s">
        <v>184</v>
      </c>
      <c r="D165" s="10" t="s">
        <v>14</v>
      </c>
      <c r="E165" s="10">
        <v>27.0</v>
      </c>
      <c r="F165" s="10" t="s">
        <v>185</v>
      </c>
      <c r="G165" s="8">
        <f t="shared" ref="G165:G342" si="2">IFERROR(B165/LOOKUP(C165,K$1:K$4, L$1:L$4), 0)</f>
        <v>0.9146341463</v>
      </c>
    </row>
    <row r="166">
      <c r="A166" s="10" t="s">
        <v>193</v>
      </c>
      <c r="B166" s="10">
        <v>1.5</v>
      </c>
      <c r="C166" s="10" t="s">
        <v>184</v>
      </c>
      <c r="D166" s="10" t="s">
        <v>19</v>
      </c>
      <c r="E166" s="10">
        <v>27.0</v>
      </c>
      <c r="F166" s="10" t="s">
        <v>185</v>
      </c>
      <c r="G166" s="8">
        <f t="shared" si="2"/>
        <v>0.4573170732</v>
      </c>
    </row>
    <row r="167">
      <c r="A167" s="10" t="s">
        <v>194</v>
      </c>
      <c r="B167" s="10">
        <v>1.5</v>
      </c>
      <c r="C167" s="10" t="s">
        <v>184</v>
      </c>
      <c r="D167" s="10" t="s">
        <v>19</v>
      </c>
      <c r="E167" s="10">
        <v>27.0</v>
      </c>
      <c r="F167" s="10" t="s">
        <v>185</v>
      </c>
      <c r="G167" s="8">
        <f t="shared" si="2"/>
        <v>0.4573170732</v>
      </c>
    </row>
    <row r="168">
      <c r="A168" s="10" t="s">
        <v>195</v>
      </c>
      <c r="B168" s="10">
        <v>1.0</v>
      </c>
      <c r="C168" s="10" t="s">
        <v>184</v>
      </c>
      <c r="D168" s="10" t="s">
        <v>19</v>
      </c>
      <c r="E168" s="10">
        <v>27.0</v>
      </c>
      <c r="F168" s="10" t="s">
        <v>185</v>
      </c>
      <c r="G168" s="8">
        <f t="shared" si="2"/>
        <v>0.3048780488</v>
      </c>
    </row>
    <row r="169">
      <c r="G169" s="8">
        <f t="shared" si="2"/>
        <v>0</v>
      </c>
    </row>
    <row r="170">
      <c r="G170" s="8">
        <f t="shared" si="2"/>
        <v>0</v>
      </c>
    </row>
    <row r="171">
      <c r="G171" s="8">
        <f t="shared" si="2"/>
        <v>0</v>
      </c>
    </row>
    <row r="172">
      <c r="G172" s="8">
        <f t="shared" si="2"/>
        <v>0</v>
      </c>
    </row>
    <row r="173">
      <c r="G173" s="8">
        <f t="shared" si="2"/>
        <v>0</v>
      </c>
    </row>
    <row r="174">
      <c r="G174" s="8">
        <f t="shared" si="2"/>
        <v>0</v>
      </c>
    </row>
    <row r="175">
      <c r="G175" s="8">
        <f t="shared" si="2"/>
        <v>0</v>
      </c>
    </row>
    <row r="176">
      <c r="G176" s="8">
        <f t="shared" si="2"/>
        <v>0</v>
      </c>
    </row>
    <row r="177">
      <c r="G177" s="8">
        <f t="shared" si="2"/>
        <v>0</v>
      </c>
    </row>
    <row r="178">
      <c r="G178" s="8">
        <f t="shared" si="2"/>
        <v>0</v>
      </c>
    </row>
    <row r="179">
      <c r="G179" s="8">
        <f t="shared" si="2"/>
        <v>0</v>
      </c>
    </row>
    <row r="180">
      <c r="G180" s="8">
        <f t="shared" si="2"/>
        <v>0</v>
      </c>
    </row>
    <row r="181">
      <c r="G181" s="8">
        <f t="shared" si="2"/>
        <v>0</v>
      </c>
    </row>
    <row r="182">
      <c r="G182" s="8">
        <f t="shared" si="2"/>
        <v>0</v>
      </c>
    </row>
    <row r="183">
      <c r="G183" s="8">
        <f t="shared" si="2"/>
        <v>0</v>
      </c>
    </row>
    <row r="184">
      <c r="G184" s="8">
        <f t="shared" si="2"/>
        <v>0</v>
      </c>
    </row>
    <row r="185">
      <c r="G185" s="8">
        <f t="shared" si="2"/>
        <v>0</v>
      </c>
    </row>
    <row r="186">
      <c r="G186" s="8">
        <f t="shared" si="2"/>
        <v>0</v>
      </c>
    </row>
    <row r="187">
      <c r="G187" s="8">
        <f t="shared" si="2"/>
        <v>0</v>
      </c>
    </row>
    <row r="188">
      <c r="G188" s="8">
        <f t="shared" si="2"/>
        <v>0</v>
      </c>
    </row>
    <row r="189">
      <c r="G189" s="8">
        <f t="shared" si="2"/>
        <v>0</v>
      </c>
    </row>
    <row r="190">
      <c r="G190" s="8">
        <f t="shared" si="2"/>
        <v>0</v>
      </c>
    </row>
    <row r="191">
      <c r="G191" s="8">
        <f t="shared" si="2"/>
        <v>0</v>
      </c>
    </row>
    <row r="192">
      <c r="G192" s="8">
        <f t="shared" si="2"/>
        <v>0</v>
      </c>
    </row>
    <row r="193">
      <c r="G193" s="8">
        <f t="shared" si="2"/>
        <v>0</v>
      </c>
    </row>
    <row r="194">
      <c r="G194" s="8">
        <f t="shared" si="2"/>
        <v>0</v>
      </c>
    </row>
    <row r="195">
      <c r="G195" s="8">
        <f t="shared" si="2"/>
        <v>0</v>
      </c>
    </row>
    <row r="196">
      <c r="G196" s="8">
        <f t="shared" si="2"/>
        <v>0</v>
      </c>
    </row>
    <row r="197">
      <c r="G197" s="8">
        <f t="shared" si="2"/>
        <v>0</v>
      </c>
    </row>
    <row r="198">
      <c r="G198" s="8">
        <f t="shared" si="2"/>
        <v>0</v>
      </c>
    </row>
    <row r="199">
      <c r="G199" s="8">
        <f t="shared" si="2"/>
        <v>0</v>
      </c>
    </row>
    <row r="200">
      <c r="G200" s="8">
        <f t="shared" si="2"/>
        <v>0</v>
      </c>
    </row>
    <row r="201">
      <c r="G201" s="8">
        <f t="shared" si="2"/>
        <v>0</v>
      </c>
    </row>
    <row r="202">
      <c r="G202" s="8">
        <f t="shared" si="2"/>
        <v>0</v>
      </c>
    </row>
    <row r="203">
      <c r="G203" s="8">
        <f t="shared" si="2"/>
        <v>0</v>
      </c>
    </row>
    <row r="204">
      <c r="G204" s="8">
        <f t="shared" si="2"/>
        <v>0</v>
      </c>
    </row>
    <row r="205">
      <c r="G205" s="8">
        <f t="shared" si="2"/>
        <v>0</v>
      </c>
    </row>
    <row r="206">
      <c r="G206" s="8">
        <f t="shared" si="2"/>
        <v>0</v>
      </c>
    </row>
    <row r="207">
      <c r="G207" s="8">
        <f t="shared" si="2"/>
        <v>0</v>
      </c>
    </row>
    <row r="208">
      <c r="G208" s="8">
        <f t="shared" si="2"/>
        <v>0</v>
      </c>
    </row>
    <row r="209">
      <c r="G209" s="8">
        <f t="shared" si="2"/>
        <v>0</v>
      </c>
    </row>
    <row r="210">
      <c r="G210" s="8">
        <f t="shared" si="2"/>
        <v>0</v>
      </c>
    </row>
    <row r="211">
      <c r="G211" s="8">
        <f t="shared" si="2"/>
        <v>0</v>
      </c>
    </row>
    <row r="212">
      <c r="G212" s="8">
        <f t="shared" si="2"/>
        <v>0</v>
      </c>
    </row>
    <row r="213">
      <c r="G213" s="8">
        <f t="shared" si="2"/>
        <v>0</v>
      </c>
    </row>
    <row r="214">
      <c r="G214" s="8">
        <f t="shared" si="2"/>
        <v>0</v>
      </c>
    </row>
    <row r="215">
      <c r="G215" s="8">
        <f t="shared" si="2"/>
        <v>0</v>
      </c>
    </row>
    <row r="216">
      <c r="G216" s="8">
        <f t="shared" si="2"/>
        <v>0</v>
      </c>
    </row>
    <row r="217">
      <c r="G217" s="8">
        <f t="shared" si="2"/>
        <v>0</v>
      </c>
    </row>
    <row r="218">
      <c r="G218" s="8">
        <f t="shared" si="2"/>
        <v>0</v>
      </c>
    </row>
    <row r="219">
      <c r="G219" s="8">
        <f t="shared" si="2"/>
        <v>0</v>
      </c>
    </row>
    <row r="220">
      <c r="G220" s="8">
        <f t="shared" si="2"/>
        <v>0</v>
      </c>
    </row>
    <row r="221">
      <c r="G221" s="8">
        <f t="shared" si="2"/>
        <v>0</v>
      </c>
    </row>
    <row r="222">
      <c r="G222" s="8">
        <f t="shared" si="2"/>
        <v>0</v>
      </c>
    </row>
    <row r="223">
      <c r="G223" s="8">
        <f t="shared" si="2"/>
        <v>0</v>
      </c>
    </row>
    <row r="224">
      <c r="G224" s="8">
        <f t="shared" si="2"/>
        <v>0</v>
      </c>
    </row>
    <row r="225">
      <c r="G225" s="8">
        <f t="shared" si="2"/>
        <v>0</v>
      </c>
    </row>
    <row r="226">
      <c r="G226" s="8">
        <f t="shared" si="2"/>
        <v>0</v>
      </c>
    </row>
    <row r="227">
      <c r="G227" s="8">
        <f t="shared" si="2"/>
        <v>0</v>
      </c>
    </row>
    <row r="228">
      <c r="G228" s="8">
        <f t="shared" si="2"/>
        <v>0</v>
      </c>
    </row>
    <row r="229">
      <c r="G229" s="8">
        <f t="shared" si="2"/>
        <v>0</v>
      </c>
    </row>
    <row r="230">
      <c r="G230" s="8">
        <f t="shared" si="2"/>
        <v>0</v>
      </c>
    </row>
    <row r="231">
      <c r="G231" s="8">
        <f t="shared" si="2"/>
        <v>0</v>
      </c>
    </row>
    <row r="232">
      <c r="G232" s="8">
        <f t="shared" si="2"/>
        <v>0</v>
      </c>
    </row>
    <row r="233">
      <c r="G233" s="8">
        <f t="shared" si="2"/>
        <v>0</v>
      </c>
    </row>
    <row r="234">
      <c r="G234" s="8">
        <f t="shared" si="2"/>
        <v>0</v>
      </c>
    </row>
    <row r="235">
      <c r="G235" s="8">
        <f t="shared" si="2"/>
        <v>0</v>
      </c>
    </row>
    <row r="236">
      <c r="G236" s="8">
        <f t="shared" si="2"/>
        <v>0</v>
      </c>
    </row>
    <row r="237">
      <c r="G237" s="8">
        <f t="shared" si="2"/>
        <v>0</v>
      </c>
    </row>
    <row r="238">
      <c r="G238" s="8">
        <f t="shared" si="2"/>
        <v>0</v>
      </c>
    </row>
    <row r="239">
      <c r="G239" s="8">
        <f t="shared" si="2"/>
        <v>0</v>
      </c>
    </row>
    <row r="240">
      <c r="G240" s="8">
        <f t="shared" si="2"/>
        <v>0</v>
      </c>
    </row>
    <row r="241">
      <c r="G241" s="8">
        <f t="shared" si="2"/>
        <v>0</v>
      </c>
    </row>
    <row r="242">
      <c r="G242" s="8">
        <f t="shared" si="2"/>
        <v>0</v>
      </c>
    </row>
    <row r="243">
      <c r="G243" s="8">
        <f t="shared" si="2"/>
        <v>0</v>
      </c>
    </row>
    <row r="244">
      <c r="G244" s="8">
        <f t="shared" si="2"/>
        <v>0</v>
      </c>
    </row>
    <row r="245">
      <c r="G245" s="8">
        <f t="shared" si="2"/>
        <v>0</v>
      </c>
    </row>
    <row r="246">
      <c r="G246" s="8">
        <f t="shared" si="2"/>
        <v>0</v>
      </c>
    </row>
    <row r="247">
      <c r="G247" s="8">
        <f t="shared" si="2"/>
        <v>0</v>
      </c>
    </row>
    <row r="248">
      <c r="G248" s="8">
        <f t="shared" si="2"/>
        <v>0</v>
      </c>
    </row>
    <row r="249">
      <c r="G249" s="8">
        <f t="shared" si="2"/>
        <v>0</v>
      </c>
    </row>
    <row r="250">
      <c r="G250" s="8">
        <f t="shared" si="2"/>
        <v>0</v>
      </c>
    </row>
    <row r="251">
      <c r="G251" s="8">
        <f t="shared" si="2"/>
        <v>0</v>
      </c>
    </row>
    <row r="252">
      <c r="G252" s="8">
        <f t="shared" si="2"/>
        <v>0</v>
      </c>
    </row>
    <row r="253">
      <c r="G253" s="8">
        <f t="shared" si="2"/>
        <v>0</v>
      </c>
    </row>
    <row r="254">
      <c r="G254" s="8">
        <f t="shared" si="2"/>
        <v>0</v>
      </c>
    </row>
    <row r="255">
      <c r="G255" s="8">
        <f t="shared" si="2"/>
        <v>0</v>
      </c>
    </row>
    <row r="256">
      <c r="G256" s="8">
        <f t="shared" si="2"/>
        <v>0</v>
      </c>
    </row>
    <row r="257">
      <c r="G257" s="8">
        <f t="shared" si="2"/>
        <v>0</v>
      </c>
    </row>
    <row r="258">
      <c r="G258" s="8">
        <f t="shared" si="2"/>
        <v>0</v>
      </c>
    </row>
    <row r="259">
      <c r="G259" s="8">
        <f t="shared" si="2"/>
        <v>0</v>
      </c>
    </row>
    <row r="260">
      <c r="G260" s="8">
        <f t="shared" si="2"/>
        <v>0</v>
      </c>
    </row>
    <row r="261">
      <c r="G261" s="8">
        <f t="shared" si="2"/>
        <v>0</v>
      </c>
    </row>
    <row r="262">
      <c r="G262" s="8">
        <f t="shared" si="2"/>
        <v>0</v>
      </c>
    </row>
    <row r="263">
      <c r="G263" s="8">
        <f t="shared" si="2"/>
        <v>0</v>
      </c>
    </row>
    <row r="264">
      <c r="G264" s="8">
        <f t="shared" si="2"/>
        <v>0</v>
      </c>
    </row>
    <row r="265">
      <c r="G265" s="8">
        <f t="shared" si="2"/>
        <v>0</v>
      </c>
    </row>
    <row r="266">
      <c r="G266" s="8">
        <f t="shared" si="2"/>
        <v>0</v>
      </c>
    </row>
    <row r="267">
      <c r="G267" s="8">
        <f t="shared" si="2"/>
        <v>0</v>
      </c>
    </row>
    <row r="268">
      <c r="G268" s="8">
        <f t="shared" si="2"/>
        <v>0</v>
      </c>
    </row>
    <row r="269">
      <c r="G269" s="8">
        <f t="shared" si="2"/>
        <v>0</v>
      </c>
    </row>
    <row r="270">
      <c r="G270" s="8">
        <f t="shared" si="2"/>
        <v>0</v>
      </c>
    </row>
    <row r="271">
      <c r="G271" s="8">
        <f t="shared" si="2"/>
        <v>0</v>
      </c>
    </row>
    <row r="272">
      <c r="G272" s="8">
        <f t="shared" si="2"/>
        <v>0</v>
      </c>
    </row>
    <row r="273">
      <c r="G273" s="8">
        <f t="shared" si="2"/>
        <v>0</v>
      </c>
    </row>
    <row r="274">
      <c r="G274" s="8">
        <f t="shared" si="2"/>
        <v>0</v>
      </c>
    </row>
    <row r="275">
      <c r="G275" s="8">
        <f t="shared" si="2"/>
        <v>0</v>
      </c>
    </row>
    <row r="276">
      <c r="G276" s="8">
        <f t="shared" si="2"/>
        <v>0</v>
      </c>
    </row>
    <row r="277">
      <c r="G277" s="8">
        <f t="shared" si="2"/>
        <v>0</v>
      </c>
    </row>
    <row r="278">
      <c r="G278" s="8">
        <f t="shared" si="2"/>
        <v>0</v>
      </c>
    </row>
    <row r="279">
      <c r="G279" s="8">
        <f t="shared" si="2"/>
        <v>0</v>
      </c>
    </row>
    <row r="280">
      <c r="G280" s="8">
        <f t="shared" si="2"/>
        <v>0</v>
      </c>
    </row>
    <row r="281">
      <c r="G281" s="8">
        <f t="shared" si="2"/>
        <v>0</v>
      </c>
    </row>
    <row r="282">
      <c r="G282" s="8">
        <f t="shared" si="2"/>
        <v>0</v>
      </c>
    </row>
    <row r="283">
      <c r="G283" s="8">
        <f t="shared" si="2"/>
        <v>0</v>
      </c>
    </row>
    <row r="284">
      <c r="G284" s="8">
        <f t="shared" si="2"/>
        <v>0</v>
      </c>
    </row>
    <row r="285">
      <c r="G285" s="8">
        <f t="shared" si="2"/>
        <v>0</v>
      </c>
    </row>
    <row r="286">
      <c r="G286" s="8">
        <f t="shared" si="2"/>
        <v>0</v>
      </c>
    </row>
    <row r="287">
      <c r="G287" s="8">
        <f t="shared" si="2"/>
        <v>0</v>
      </c>
    </row>
    <row r="288">
      <c r="G288" s="8">
        <f t="shared" si="2"/>
        <v>0</v>
      </c>
    </row>
    <row r="289">
      <c r="G289" s="8">
        <f t="shared" si="2"/>
        <v>0</v>
      </c>
    </row>
    <row r="290">
      <c r="G290" s="8">
        <f t="shared" si="2"/>
        <v>0</v>
      </c>
    </row>
    <row r="291">
      <c r="G291" s="8">
        <f t="shared" si="2"/>
        <v>0</v>
      </c>
    </row>
    <row r="292">
      <c r="G292" s="8">
        <f t="shared" si="2"/>
        <v>0</v>
      </c>
    </row>
    <row r="293">
      <c r="G293" s="8">
        <f t="shared" si="2"/>
        <v>0</v>
      </c>
    </row>
    <row r="294">
      <c r="G294" s="8">
        <f t="shared" si="2"/>
        <v>0</v>
      </c>
    </row>
    <row r="295">
      <c r="G295" s="8">
        <f t="shared" si="2"/>
        <v>0</v>
      </c>
    </row>
    <row r="296">
      <c r="G296" s="8">
        <f t="shared" si="2"/>
        <v>0</v>
      </c>
    </row>
    <row r="297">
      <c r="G297" s="8">
        <f t="shared" si="2"/>
        <v>0</v>
      </c>
    </row>
    <row r="298">
      <c r="G298" s="8">
        <f t="shared" si="2"/>
        <v>0</v>
      </c>
    </row>
    <row r="299">
      <c r="G299" s="8">
        <f t="shared" si="2"/>
        <v>0</v>
      </c>
    </row>
    <row r="300">
      <c r="G300" s="8">
        <f t="shared" si="2"/>
        <v>0</v>
      </c>
    </row>
    <row r="301">
      <c r="G301" s="8">
        <f t="shared" si="2"/>
        <v>0</v>
      </c>
    </row>
    <row r="302">
      <c r="G302" s="8">
        <f t="shared" si="2"/>
        <v>0</v>
      </c>
    </row>
    <row r="303">
      <c r="G303" s="8">
        <f t="shared" si="2"/>
        <v>0</v>
      </c>
    </row>
    <row r="304">
      <c r="G304" s="8">
        <f t="shared" si="2"/>
        <v>0</v>
      </c>
    </row>
    <row r="305">
      <c r="G305" s="8">
        <f t="shared" si="2"/>
        <v>0</v>
      </c>
    </row>
    <row r="306">
      <c r="G306" s="8">
        <f t="shared" si="2"/>
        <v>0</v>
      </c>
    </row>
    <row r="307">
      <c r="G307" s="8">
        <f t="shared" si="2"/>
        <v>0</v>
      </c>
    </row>
    <row r="308">
      <c r="G308" s="8">
        <f t="shared" si="2"/>
        <v>0</v>
      </c>
    </row>
    <row r="309">
      <c r="G309" s="8">
        <f t="shared" si="2"/>
        <v>0</v>
      </c>
    </row>
    <row r="310">
      <c r="G310" s="8">
        <f t="shared" si="2"/>
        <v>0</v>
      </c>
    </row>
    <row r="311">
      <c r="G311" s="8">
        <f t="shared" si="2"/>
        <v>0</v>
      </c>
    </row>
    <row r="312">
      <c r="G312" s="8">
        <f t="shared" si="2"/>
        <v>0</v>
      </c>
    </row>
    <row r="313">
      <c r="G313" s="8">
        <f t="shared" si="2"/>
        <v>0</v>
      </c>
    </row>
    <row r="314">
      <c r="G314" s="8">
        <f t="shared" si="2"/>
        <v>0</v>
      </c>
    </row>
    <row r="315">
      <c r="G315" s="8">
        <f t="shared" si="2"/>
        <v>0</v>
      </c>
    </row>
    <row r="316">
      <c r="G316" s="8">
        <f t="shared" si="2"/>
        <v>0</v>
      </c>
    </row>
    <row r="317">
      <c r="G317" s="8">
        <f t="shared" si="2"/>
        <v>0</v>
      </c>
    </row>
    <row r="318">
      <c r="G318" s="8">
        <f t="shared" si="2"/>
        <v>0</v>
      </c>
    </row>
    <row r="319">
      <c r="G319" s="8">
        <f t="shared" si="2"/>
        <v>0</v>
      </c>
    </row>
    <row r="320">
      <c r="G320" s="8">
        <f t="shared" si="2"/>
        <v>0</v>
      </c>
    </row>
    <row r="321">
      <c r="G321" s="8">
        <f t="shared" si="2"/>
        <v>0</v>
      </c>
    </row>
    <row r="322">
      <c r="G322" s="8">
        <f t="shared" si="2"/>
        <v>0</v>
      </c>
    </row>
    <row r="323">
      <c r="G323" s="8">
        <f t="shared" si="2"/>
        <v>0</v>
      </c>
    </row>
    <row r="324">
      <c r="G324" s="8">
        <f t="shared" si="2"/>
        <v>0</v>
      </c>
    </row>
    <row r="325">
      <c r="G325" s="8">
        <f t="shared" si="2"/>
        <v>0</v>
      </c>
    </row>
    <row r="326">
      <c r="G326" s="8">
        <f t="shared" si="2"/>
        <v>0</v>
      </c>
    </row>
    <row r="327">
      <c r="G327" s="8">
        <f t="shared" si="2"/>
        <v>0</v>
      </c>
    </row>
    <row r="328">
      <c r="G328" s="8">
        <f t="shared" si="2"/>
        <v>0</v>
      </c>
    </row>
    <row r="329">
      <c r="G329" s="8">
        <f t="shared" si="2"/>
        <v>0</v>
      </c>
    </row>
    <row r="330">
      <c r="G330" s="8">
        <f t="shared" si="2"/>
        <v>0</v>
      </c>
    </row>
    <row r="331">
      <c r="G331" s="8">
        <f t="shared" si="2"/>
        <v>0</v>
      </c>
    </row>
    <row r="332">
      <c r="G332" s="8">
        <f t="shared" si="2"/>
        <v>0</v>
      </c>
    </row>
    <row r="333">
      <c r="G333" s="8">
        <f t="shared" si="2"/>
        <v>0</v>
      </c>
    </row>
    <row r="334">
      <c r="G334" s="8">
        <f t="shared" si="2"/>
        <v>0</v>
      </c>
    </row>
    <row r="335">
      <c r="G335" s="8">
        <f t="shared" si="2"/>
        <v>0</v>
      </c>
    </row>
    <row r="336">
      <c r="G336" s="8">
        <f t="shared" si="2"/>
        <v>0</v>
      </c>
    </row>
    <row r="337">
      <c r="G337" s="8">
        <f t="shared" si="2"/>
        <v>0</v>
      </c>
    </row>
    <row r="338">
      <c r="G338" s="8">
        <f t="shared" si="2"/>
        <v>0</v>
      </c>
    </row>
    <row r="339">
      <c r="G339" s="8">
        <f t="shared" si="2"/>
        <v>0</v>
      </c>
    </row>
    <row r="340">
      <c r="G340" s="8">
        <f t="shared" si="2"/>
        <v>0</v>
      </c>
    </row>
    <row r="341">
      <c r="G341" s="8">
        <f t="shared" si="2"/>
        <v>0</v>
      </c>
    </row>
    <row r="342">
      <c r="G342" s="8">
        <f t="shared" si="2"/>
        <v>0</v>
      </c>
    </row>
    <row r="1000">
      <c r="C1000" s="10"/>
    </row>
  </sheetData>
  <drawing r:id="rId1"/>
</worksheet>
</file>