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<sst xmlns="http://schemas.openxmlformats.org/spreadsheetml/2006/main" count="349" uniqueCount="117">
  <si>
    <t>EUR</t>
  </si>
  <si>
    <t>flight to Almaty</t>
  </si>
  <si>
    <t>usd</t>
  </si>
  <si>
    <t>tickets</t>
  </si>
  <si>
    <t>internet</t>
  </si>
  <si>
    <t>KGS</t>
  </si>
  <si>
    <t>Belarusian beer</t>
  </si>
  <si>
    <t>eur</t>
  </si>
  <si>
    <t>snack</t>
  </si>
  <si>
    <t>Minsk</t>
  </si>
  <si>
    <t>KZT</t>
  </si>
  <si>
    <t>halva</t>
  </si>
  <si>
    <t>TJS</t>
  </si>
  <si>
    <t>burger king milk shake, pint</t>
  </si>
  <si>
    <t>USD</t>
  </si>
  <si>
    <t>bus</t>
  </si>
  <si>
    <t>kzt</t>
  </si>
  <si>
    <t>transport</t>
  </si>
  <si>
    <t>Almaty</t>
  </si>
  <si>
    <t>yoghurt drink</t>
  </si>
  <si>
    <t>meal</t>
  </si>
  <si>
    <t>cheese samosa</t>
  </si>
  <si>
    <t>horse milk, 1L</t>
  </si>
  <si>
    <t>6L water</t>
  </si>
  <si>
    <t>water</t>
  </si>
  <si>
    <t>instant coffee, 50g</t>
  </si>
  <si>
    <t>soap</t>
  </si>
  <si>
    <t>other</t>
  </si>
  <si>
    <t>bread</t>
  </si>
  <si>
    <t>Flights</t>
  </si>
  <si>
    <t>pickled veggies (rip-off)</t>
  </si>
  <si>
    <t>Meals</t>
  </si>
  <si>
    <t>kvas</t>
  </si>
  <si>
    <t>Transport</t>
  </si>
  <si>
    <t>kvas growler refill</t>
  </si>
  <si>
    <t>Lodging</t>
  </si>
  <si>
    <t>bus fare to Medeu</t>
  </si>
  <si>
    <t>Snacks</t>
  </si>
  <si>
    <t>dinner, breakfast, snack, beer</t>
  </si>
  <si>
    <t>Average</t>
  </si>
  <si>
    <t>Attractions</t>
  </si>
  <si>
    <t>museum</t>
  </si>
  <si>
    <t>attractions</t>
  </si>
  <si>
    <t>Water</t>
  </si>
  <si>
    <t>fruit</t>
  </si>
  <si>
    <t>Other</t>
  </si>
  <si>
    <t>starbucks venti americano</t>
  </si>
  <si>
    <t>Bathrooms</t>
  </si>
  <si>
    <t>dinner from grocery, water, bread, pastry</t>
  </si>
  <si>
    <t>Visas</t>
  </si>
  <si>
    <t>gas at 125/l</t>
  </si>
  <si>
    <t>Total</t>
  </si>
  <si>
    <t>taxi ride to Charyn turnoff</t>
  </si>
  <si>
    <t>onion fry bread</t>
  </si>
  <si>
    <t>informal taxi to Sati</t>
  </si>
  <si>
    <t>Charyn Canyon</t>
  </si>
  <si>
    <t>best bread ever</t>
  </si>
  <si>
    <t>Sati</t>
  </si>
  <si>
    <t xml:space="preserve">dinner </t>
  </si>
  <si>
    <t>hotel bed</t>
  </si>
  <si>
    <t>lodging</t>
  </si>
  <si>
    <t>breakfast</t>
  </si>
  <si>
    <t>park entry</t>
  </si>
  <si>
    <t>paid ride to Zhalanash</t>
  </si>
  <si>
    <t>yogurt</t>
  </si>
  <si>
    <t>paid ride to intersection</t>
  </si>
  <si>
    <t>Zhalanash</t>
  </si>
  <si>
    <t>snacks</t>
  </si>
  <si>
    <t>Kegen</t>
  </si>
  <si>
    <t>ride to border</t>
  </si>
  <si>
    <t>taxi to karakol</t>
  </si>
  <si>
    <t>som</t>
  </si>
  <si>
    <t>border</t>
  </si>
  <si>
    <t>water 1.5l</t>
  </si>
  <si>
    <t>Karakol</t>
  </si>
  <si>
    <t>veggie roll</t>
  </si>
  <si>
    <t>meat and cabbage samosa</t>
  </si>
  <si>
    <t>coffee</t>
  </si>
  <si>
    <t>cabbage buns</t>
  </si>
  <si>
    <t>ice cream pint</t>
  </si>
  <si>
    <t>dark bread loaf</t>
  </si>
  <si>
    <t>tea pot</t>
  </si>
  <si>
    <t>kumis</t>
  </si>
  <si>
    <t>kimis, .2</t>
  </si>
  <si>
    <t>halva brick</t>
  </si>
  <si>
    <t>batteries</t>
  </si>
  <si>
    <t>cabbage roll</t>
  </si>
  <si>
    <t>beer x 2</t>
  </si>
  <si>
    <t>tent stay,  dinner,  breakfast,  hot springs</t>
  </si>
  <si>
    <t>Altyn-Arashan</t>
  </si>
  <si>
    <t>beer</t>
  </si>
  <si>
    <t>bus from Ak-Suu to Karakol</t>
  </si>
  <si>
    <t>Ak-Suu</t>
  </si>
  <si>
    <t>sim card,  3GB data,  200 min,  200 texts</t>
  </si>
  <si>
    <t>cheese pastry</t>
  </si>
  <si>
    <t>tent, mat rental - 2 days</t>
  </si>
  <si>
    <t>sunflower bricks</t>
  </si>
  <si>
    <t>bread, 2 loaves sunflower/poppy</t>
  </si>
  <si>
    <t>nescafe</t>
  </si>
  <si>
    <t>peanuts, half kilo</t>
  </si>
  <si>
    <t>taxi to yeti orguz split 4 ways</t>
  </si>
  <si>
    <t>beer bottle portion</t>
  </si>
  <si>
    <t>Yeti Orguz</t>
  </si>
  <si>
    <t>yurt stay</t>
  </si>
  <si>
    <t>samsa</t>
  </si>
  <si>
    <t>taxi to highway</t>
  </si>
  <si>
    <t>chocolate bar</t>
  </si>
  <si>
    <t>Tosor</t>
  </si>
  <si>
    <t>noodle soup</t>
  </si>
  <si>
    <t xml:space="preserve">bus Tosor to Bishkek </t>
  </si>
  <si>
    <t>meat and veggie plate, coffee,  and bread</t>
  </si>
  <si>
    <t>Bishkek</t>
  </si>
  <si>
    <t>taxi to airport</t>
  </si>
  <si>
    <t>machine americano</t>
  </si>
  <si>
    <t>Bishkek to Stockholm</t>
  </si>
  <si>
    <t>Stockholm to Florida</t>
  </si>
  <si>
    <t>FLL to 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</si>
</sst>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/>
    <font>
      <name val="Arial"/>
    </font>
    <font>
      <color rgb="FF000000"/>
      <name val="Arial"/>
    </font>
    <font>
      <sz val="11.0"/>
      <color rgb="FF000000"/>
      <name val="Inconsolat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2" fontId="3" numFmtId="0" xfId="0" applyAlignment="1" applyFill="1" applyFont="1">
      <alignment horizontal="left"/>
    </xf>
    <xf borderId="0" fillId="2" fontId="4" numFmtId="164" xfId="0" applyAlignment="1" applyFont="1" applyNumberFormat="1">
      <alignment horizontal="right"/>
    </xf>
    <xf borderId="0" fillId="0" fontId="2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2" fontId="3" numFmtId="0" xfId="0" applyAlignment="1" applyFont="1">
      <alignment horizontal="left"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2" fontId="4" numFmtId="0" xfId="0" applyAlignment="1" applyFont="1">
      <alignment horizontal="right"/>
    </xf>
    <xf borderId="0" fillId="2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11 Days in Central Asia - $940 flights, $78 on the ground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Sheet1!$K$13:$K$20</c:f>
            </c:strRef>
          </c:cat>
          <c:val>
            <c:numRef>
              <c:f>Sheet1!$L$13:$L$20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190500</xdr:colOff>
      <xdr:row>24</xdr:row>
      <xdr:rowOff>28575</xdr:rowOff>
    </xdr:from>
    <xdr:to>
      <xdr:col>14</xdr:col>
      <xdr:colOff>95250</xdr:colOff>
      <xdr:row>44</xdr:row>
      <xdr:rowOff>133350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K1" s="1" t="s">
        <v>0</v>
      </c>
      <c r="L1" s="1">
        <v>0.89</v>
      </c>
    </row>
    <row r="2">
      <c r="A2" s="2" t="s">
        <v>1</v>
      </c>
      <c r="B2" s="3">
        <v>208.7</v>
      </c>
      <c r="C2" s="2" t="s">
        <v>2</v>
      </c>
      <c r="D2" s="2" t="s">
        <v>3</v>
      </c>
      <c r="E2" s="3">
        <v>0.0</v>
      </c>
      <c r="F2" s="4" t="s">
        <v>4</v>
      </c>
      <c r="G2" s="5" t="str">
        <f t="shared" ref="G2:G84" si="1">B2/LOOKUP(C2,K$1:K$7, L$1:L$7)</f>
        <v>$208.70</v>
      </c>
      <c r="H2" s="6"/>
      <c r="I2" s="3">
        <v>1.0</v>
      </c>
      <c r="J2" s="3" t="str">
        <f>SUMIF(E$1:E$501, "=1", G$1:G$501)</f>
        <v>8.932944606</v>
      </c>
      <c r="K2" s="2" t="s">
        <v>5</v>
      </c>
      <c r="L2" s="3">
        <v>68.5119</v>
      </c>
    </row>
    <row r="3">
      <c r="A3" s="7" t="s">
        <v>6</v>
      </c>
      <c r="B3" s="8">
        <v>2.0</v>
      </c>
      <c r="C3" s="7" t="s">
        <v>7</v>
      </c>
      <c r="D3" s="7" t="s">
        <v>8</v>
      </c>
      <c r="E3" s="8">
        <v>0.0</v>
      </c>
      <c r="F3" s="9" t="s">
        <v>9</v>
      </c>
      <c r="G3" s="5" t="str">
        <f t="shared" si="1"/>
        <v>$2.25</v>
      </c>
      <c r="H3" s="6"/>
      <c r="I3" s="3">
        <v>2.0</v>
      </c>
      <c r="J3" s="3" t="str">
        <f>SUMIF(E$1:E$501, "=2", G$1:G$501)</f>
        <v>5.947521866</v>
      </c>
      <c r="K3" s="2" t="s">
        <v>10</v>
      </c>
      <c r="L3" s="8">
        <v>343.0</v>
      </c>
    </row>
    <row r="4">
      <c r="A4" s="7" t="s">
        <v>11</v>
      </c>
      <c r="B4" s="8">
        <v>0.3</v>
      </c>
      <c r="C4" s="7" t="s">
        <v>7</v>
      </c>
      <c r="D4" s="7" t="s">
        <v>8</v>
      </c>
      <c r="E4" s="8">
        <v>0.0</v>
      </c>
      <c r="F4" s="9" t="s">
        <v>9</v>
      </c>
      <c r="G4" s="5" t="str">
        <f t="shared" si="1"/>
        <v>$0.34</v>
      </c>
      <c r="H4" s="6"/>
      <c r="I4" s="3">
        <v>3.0</v>
      </c>
      <c r="J4" s="3" t="str">
        <f>SUMIF(E$1:E$501, "=3", G$1:G$501)</f>
        <v>5.84548105</v>
      </c>
      <c r="K4" s="7" t="s">
        <v>12</v>
      </c>
      <c r="L4" s="8">
        <v>7.87</v>
      </c>
    </row>
    <row r="5">
      <c r="A5" s="7" t="s">
        <v>13</v>
      </c>
      <c r="B5" s="8">
        <v>1.5</v>
      </c>
      <c r="C5" s="7" t="s">
        <v>7</v>
      </c>
      <c r="D5" s="7" t="s">
        <v>8</v>
      </c>
      <c r="E5" s="8">
        <v>0.0</v>
      </c>
      <c r="F5" s="9" t="s">
        <v>9</v>
      </c>
      <c r="G5" s="5" t="str">
        <f t="shared" si="1"/>
        <v>$1.69</v>
      </c>
      <c r="H5" s="6"/>
      <c r="I5" s="3">
        <v>4.0</v>
      </c>
      <c r="J5" s="3" t="str">
        <f>SUMIF(E$1:E$501, "=4", G$1:G$501)</f>
        <v>24.48979592</v>
      </c>
      <c r="K5" s="10" t="s">
        <v>14</v>
      </c>
      <c r="L5" s="11">
        <v>1.0</v>
      </c>
    </row>
    <row r="6">
      <c r="A6" s="7" t="s">
        <v>15</v>
      </c>
      <c r="B6" s="8">
        <v>80.0</v>
      </c>
      <c r="C6" s="7" t="s">
        <v>16</v>
      </c>
      <c r="D6" s="7" t="s">
        <v>17</v>
      </c>
      <c r="E6" s="8">
        <v>1.0</v>
      </c>
      <c r="F6" s="1" t="s">
        <v>18</v>
      </c>
      <c r="G6" s="5" t="str">
        <f t="shared" si="1"/>
        <v>$0.23</v>
      </c>
      <c r="H6" s="6"/>
      <c r="I6" s="3">
        <v>5.0</v>
      </c>
      <c r="J6" s="3" t="str">
        <f>SUMIF(E$1:E$501, "=5", G$1:G$501)</f>
        <v>12.27988338</v>
      </c>
    </row>
    <row r="7">
      <c r="A7" s="7" t="s">
        <v>19</v>
      </c>
      <c r="B7" s="8">
        <v>255.0</v>
      </c>
      <c r="C7" s="7" t="s">
        <v>16</v>
      </c>
      <c r="D7" s="7" t="s">
        <v>20</v>
      </c>
      <c r="E7" s="8">
        <v>1.0</v>
      </c>
      <c r="F7" s="1" t="s">
        <v>18</v>
      </c>
      <c r="G7" s="5" t="str">
        <f t="shared" si="1"/>
        <v>$0.74</v>
      </c>
      <c r="H7" s="6"/>
      <c r="I7" s="3">
        <v>6.0</v>
      </c>
      <c r="J7" s="3" t="str">
        <f>SUMIF(E$1:E$501, "=6", G$1:G$501)</f>
        <v>10.40816327</v>
      </c>
      <c r="K7" s="6"/>
      <c r="L7" s="6"/>
    </row>
    <row r="8">
      <c r="A8" s="7" t="s">
        <v>21</v>
      </c>
      <c r="B8" s="8">
        <v>130.0</v>
      </c>
      <c r="C8" s="7" t="s">
        <v>16</v>
      </c>
      <c r="D8" s="7" t="s">
        <v>20</v>
      </c>
      <c r="E8" s="8">
        <v>1.0</v>
      </c>
      <c r="F8" s="1" t="s">
        <v>18</v>
      </c>
      <c r="G8" s="5" t="str">
        <f t="shared" si="1"/>
        <v>$0.38</v>
      </c>
      <c r="H8" s="6"/>
      <c r="I8" s="3">
        <v>7.0</v>
      </c>
      <c r="J8" s="3" t="str">
        <f>SUMIF(E$1:E$501, "=7", G$1:G$501)</f>
        <v>2.271137026</v>
      </c>
      <c r="K8" s="6"/>
      <c r="L8" s="6"/>
    </row>
    <row r="9">
      <c r="A9" s="7" t="s">
        <v>22</v>
      </c>
      <c r="B9" s="8">
        <v>399.0</v>
      </c>
      <c r="C9" s="7" t="s">
        <v>16</v>
      </c>
      <c r="D9" s="7" t="s">
        <v>8</v>
      </c>
      <c r="E9" s="8">
        <v>1.0</v>
      </c>
      <c r="F9" s="1" t="s">
        <v>18</v>
      </c>
      <c r="G9" s="5" t="str">
        <f t="shared" si="1"/>
        <v>$1.16</v>
      </c>
      <c r="H9" s="6"/>
      <c r="I9" s="3">
        <v>8.0</v>
      </c>
      <c r="J9" s="3" t="str">
        <f>SUMIF(E$1:E$501, "=8", G$1:G$501)</f>
        <v>0</v>
      </c>
      <c r="K9" s="6"/>
      <c r="L9" s="6"/>
    </row>
    <row r="10">
      <c r="A10" s="7" t="s">
        <v>23</v>
      </c>
      <c r="B10" s="8">
        <v>179.0</v>
      </c>
      <c r="C10" s="7" t="s">
        <v>16</v>
      </c>
      <c r="D10" s="7" t="s">
        <v>24</v>
      </c>
      <c r="E10" s="8">
        <v>1.0</v>
      </c>
      <c r="F10" s="1" t="s">
        <v>18</v>
      </c>
      <c r="G10" s="5" t="str">
        <f t="shared" si="1"/>
        <v>$0.52</v>
      </c>
      <c r="H10" s="6"/>
      <c r="I10" s="3">
        <v>9.0</v>
      </c>
      <c r="J10" s="3" t="str">
        <f>SUMIF(E$1:E$501, "=9", G$1:G$501)</f>
        <v>1.778425656</v>
      </c>
      <c r="K10" s="6"/>
      <c r="L10" s="3" t="str">
        <f>400*2.85</f>
        <v>1140</v>
      </c>
    </row>
    <row r="11">
      <c r="A11" s="7" t="s">
        <v>25</v>
      </c>
      <c r="B11" s="8">
        <v>476.0</v>
      </c>
      <c r="C11" s="7" t="s">
        <v>16</v>
      </c>
      <c r="D11" s="7" t="s">
        <v>8</v>
      </c>
      <c r="E11" s="8">
        <v>1.0</v>
      </c>
      <c r="F11" s="1" t="s">
        <v>18</v>
      </c>
      <c r="G11" s="5" t="str">
        <f t="shared" si="1"/>
        <v>$1.39</v>
      </c>
      <c r="H11" s="6"/>
      <c r="I11" s="3">
        <v>10.0</v>
      </c>
      <c r="J11" s="3" t="str">
        <f>SUMIF(E$1:E$501, "=10", G$1:G$501)</f>
        <v>3.381924198</v>
      </c>
      <c r="K11" s="6"/>
      <c r="L11" s="3" t="str">
        <f>400*2.95</f>
        <v>1180</v>
      </c>
    </row>
    <row r="12">
      <c r="A12" s="7" t="s">
        <v>26</v>
      </c>
      <c r="B12" s="8">
        <v>95.0</v>
      </c>
      <c r="C12" s="7" t="s">
        <v>16</v>
      </c>
      <c r="D12" s="7" t="s">
        <v>27</v>
      </c>
      <c r="E12" s="8">
        <v>1.0</v>
      </c>
      <c r="F12" s="1" t="s">
        <v>18</v>
      </c>
      <c r="G12" s="5" t="str">
        <f t="shared" si="1"/>
        <v>$0.28</v>
      </c>
      <c r="H12" s="6"/>
      <c r="I12" s="3">
        <v>11.0</v>
      </c>
      <c r="J12" s="3" t="str">
        <f>SUMIF(E$1:E$501, "=11", G$1:G$501)</f>
        <v>4.06122449</v>
      </c>
      <c r="K12" s="6"/>
      <c r="L12" s="6"/>
    </row>
    <row r="13">
      <c r="A13" s="7" t="s">
        <v>28</v>
      </c>
      <c r="B13" s="8">
        <v>70.0</v>
      </c>
      <c r="C13" s="7" t="s">
        <v>16</v>
      </c>
      <c r="D13" s="7" t="s">
        <v>20</v>
      </c>
      <c r="E13" s="8">
        <v>1.0</v>
      </c>
      <c r="F13" s="1" t="s">
        <v>18</v>
      </c>
      <c r="G13" s="5" t="str">
        <f t="shared" si="1"/>
        <v>$0.20</v>
      </c>
      <c r="H13" s="6"/>
      <c r="I13" s="3"/>
      <c r="J13" s="3"/>
      <c r="K13" s="2" t="s">
        <v>29</v>
      </c>
      <c r="L13" s="12" t="str">
        <f>SUMIF(D$1:D$501, "=tickets", G$1:G$501)</f>
        <v>939.7</v>
      </c>
    </row>
    <row r="14">
      <c r="A14" s="7" t="s">
        <v>30</v>
      </c>
      <c r="B14" s="8">
        <v>1000.0</v>
      </c>
      <c r="C14" s="7" t="s">
        <v>16</v>
      </c>
      <c r="D14" s="7" t="s">
        <v>20</v>
      </c>
      <c r="E14" s="8">
        <v>1.0</v>
      </c>
      <c r="F14" s="1" t="s">
        <v>18</v>
      </c>
      <c r="G14" s="5" t="str">
        <f t="shared" si="1"/>
        <v>$2.92</v>
      </c>
      <c r="H14" s="6"/>
      <c r="I14" s="3"/>
      <c r="J14" s="3"/>
      <c r="K14" s="2" t="s">
        <v>31</v>
      </c>
      <c r="L14" s="3" t="str">
        <f>SUMIF(D$1:D$501, "=meal", G$1:G$501)</f>
        <v>25.00874636</v>
      </c>
    </row>
    <row r="15">
      <c r="A15" s="7" t="s">
        <v>32</v>
      </c>
      <c r="B15" s="8">
        <v>150.0</v>
      </c>
      <c r="C15" s="7" t="s">
        <v>16</v>
      </c>
      <c r="D15" s="7" t="s">
        <v>8</v>
      </c>
      <c r="E15" s="8">
        <v>1.0</v>
      </c>
      <c r="F15" s="1" t="s">
        <v>18</v>
      </c>
      <c r="G15" s="5" t="str">
        <f t="shared" si="1"/>
        <v>$0.44</v>
      </c>
      <c r="H15" s="6"/>
      <c r="I15" s="3"/>
      <c r="J15" s="3"/>
      <c r="K15" s="2" t="s">
        <v>33</v>
      </c>
      <c r="L15" s="3" t="str">
        <f>SUMIF(D$1:D$501, "=transport", G$1:G$501)</f>
        <v>20.78717201</v>
      </c>
    </row>
    <row r="16">
      <c r="A16" s="7" t="s">
        <v>34</v>
      </c>
      <c r="B16" s="8">
        <v>230.0</v>
      </c>
      <c r="C16" s="7" t="s">
        <v>16</v>
      </c>
      <c r="D16" s="7" t="s">
        <v>8</v>
      </c>
      <c r="E16" s="8">
        <v>1.0</v>
      </c>
      <c r="F16" s="1" t="s">
        <v>18</v>
      </c>
      <c r="G16" s="5" t="str">
        <f t="shared" si="1"/>
        <v>$0.67</v>
      </c>
      <c r="H16" s="6"/>
      <c r="I16" s="3"/>
      <c r="J16" s="3"/>
      <c r="K16" s="2" t="s">
        <v>35</v>
      </c>
      <c r="L16" s="12" t="str">
        <f>SUMIF(D$1:D$501, "=lodging", G$1:G$501)</f>
        <v>17.8425656</v>
      </c>
    </row>
    <row r="17">
      <c r="A17" s="1" t="s">
        <v>36</v>
      </c>
      <c r="B17" s="1">
        <v>80.0</v>
      </c>
      <c r="C17" s="1" t="s">
        <v>16</v>
      </c>
      <c r="D17" s="1" t="s">
        <v>17</v>
      </c>
      <c r="E17" s="1">
        <v>2.0</v>
      </c>
      <c r="F17" s="1" t="s">
        <v>18</v>
      </c>
      <c r="G17" s="5" t="str">
        <f t="shared" si="1"/>
        <v>$0.23</v>
      </c>
      <c r="H17" s="6"/>
      <c r="I17" s="6"/>
      <c r="J17" s="6"/>
      <c r="K17" s="2" t="s">
        <v>37</v>
      </c>
      <c r="L17" s="3" t="str">
        <f>SUMIF(D$1:D$501, "=snack", G$1:G$501)</f>
        <v>13.45916729</v>
      </c>
    </row>
    <row r="18">
      <c r="A18" s="7" t="s">
        <v>38</v>
      </c>
      <c r="B18" s="8">
        <v>1960.0</v>
      </c>
      <c r="C18" s="7" t="s">
        <v>16</v>
      </c>
      <c r="D18" s="7" t="s">
        <v>20</v>
      </c>
      <c r="E18" s="8">
        <v>2.0</v>
      </c>
      <c r="F18" s="1" t="s">
        <v>18</v>
      </c>
      <c r="G18" s="5" t="str">
        <f t="shared" si="1"/>
        <v>$5.71</v>
      </c>
      <c r="H18" s="6"/>
      <c r="I18" s="10" t="s">
        <v>39</v>
      </c>
      <c r="J18" s="6" t="str">
        <f>AVERAGE(J2:J12)</f>
        <v>7.217863769</v>
      </c>
      <c r="K18" s="2" t="s">
        <v>40</v>
      </c>
      <c r="L18" s="3" t="str">
        <f>SUMIF(D$1:D$501, "=attractions", G$1:G$501)</f>
        <v>4.262390671</v>
      </c>
    </row>
    <row r="19">
      <c r="A19" s="7" t="s">
        <v>41</v>
      </c>
      <c r="B19" s="8">
        <v>500.0</v>
      </c>
      <c r="C19" s="7" t="s">
        <v>16</v>
      </c>
      <c r="D19" s="7" t="s">
        <v>42</v>
      </c>
      <c r="E19" s="8">
        <v>3.0</v>
      </c>
      <c r="F19" s="1" t="s">
        <v>18</v>
      </c>
      <c r="G19" s="5" t="str">
        <f t="shared" si="1"/>
        <v>$1.46</v>
      </c>
      <c r="H19" s="6"/>
      <c r="I19" s="6"/>
      <c r="J19" s="6"/>
      <c r="K19" s="1" t="s">
        <v>43</v>
      </c>
      <c r="L19" s="3" t="str">
        <f>SUMIF(D$1:D$501, "=water", G$1:G$501)</f>
        <v>1.717201166</v>
      </c>
    </row>
    <row r="20">
      <c r="A20" s="7" t="s">
        <v>44</v>
      </c>
      <c r="B20" s="8">
        <v>200.0</v>
      </c>
      <c r="C20" s="7" t="s">
        <v>16</v>
      </c>
      <c r="D20" s="7" t="s">
        <v>20</v>
      </c>
      <c r="E20" s="8">
        <v>3.0</v>
      </c>
      <c r="F20" s="1" t="s">
        <v>18</v>
      </c>
      <c r="G20" s="5" t="str">
        <f t="shared" si="1"/>
        <v>$0.58</v>
      </c>
      <c r="H20" s="6"/>
      <c r="I20" s="6"/>
      <c r="J20" s="6"/>
      <c r="K20" s="2" t="s">
        <v>45</v>
      </c>
      <c r="L20" s="3" t="str">
        <f>SUMIF(D$1:D$501, "=other", G$1:G$501)</f>
        <v>0.5889212828</v>
      </c>
    </row>
    <row r="21">
      <c r="A21" s="7" t="s">
        <v>46</v>
      </c>
      <c r="B21" s="8">
        <v>905.0</v>
      </c>
      <c r="C21" s="7" t="s">
        <v>16</v>
      </c>
      <c r="D21" s="7" t="s">
        <v>8</v>
      </c>
      <c r="E21" s="8">
        <v>3.0</v>
      </c>
      <c r="F21" s="1" t="s">
        <v>18</v>
      </c>
      <c r="G21" s="5" t="str">
        <f t="shared" si="1"/>
        <v>$2.64</v>
      </c>
      <c r="H21" s="6"/>
      <c r="I21" s="6"/>
      <c r="J21" s="6"/>
      <c r="K21" s="2" t="s">
        <v>47</v>
      </c>
      <c r="L21" s="3" t="str">
        <f>SUMIF(D$1:D$501, "=bathroom", G$1:G$501)</f>
        <v>0</v>
      </c>
    </row>
    <row r="22">
      <c r="A22" s="10" t="s">
        <v>48</v>
      </c>
      <c r="B22" s="11">
        <v>400.0</v>
      </c>
      <c r="C22" s="7" t="s">
        <v>16</v>
      </c>
      <c r="D22" s="10" t="s">
        <v>20</v>
      </c>
      <c r="E22" s="11">
        <v>3.0</v>
      </c>
      <c r="F22" s="1" t="s">
        <v>18</v>
      </c>
      <c r="G22" s="5" t="str">
        <f t="shared" si="1"/>
        <v>$1.17</v>
      </c>
      <c r="H22" s="6"/>
      <c r="I22" s="6"/>
      <c r="J22" s="6"/>
      <c r="K22" s="2" t="s">
        <v>49</v>
      </c>
      <c r="L22" s="3" t="str">
        <f>SUMIF(D$1:D$501, "=visa", G$1:G$501)</f>
        <v>0</v>
      </c>
    </row>
    <row r="23">
      <c r="A23" s="1" t="s">
        <v>50</v>
      </c>
      <c r="B23" s="1">
        <v>0.0</v>
      </c>
      <c r="C23" s="1" t="s">
        <v>16</v>
      </c>
      <c r="D23" s="1" t="s">
        <v>17</v>
      </c>
      <c r="E23" s="1">
        <v>4.0</v>
      </c>
      <c r="F23" s="1" t="s">
        <v>18</v>
      </c>
      <c r="G23" s="5" t="str">
        <f t="shared" si="1"/>
        <v>$0.00</v>
      </c>
      <c r="H23" s="6"/>
      <c r="I23" s="6"/>
      <c r="J23" s="6"/>
      <c r="K23" s="2" t="s">
        <v>51</v>
      </c>
      <c r="L23" s="3" t="str">
        <f>SUM(L13:L21)</f>
        <v>1023.366164</v>
      </c>
    </row>
    <row r="24">
      <c r="A24" s="1" t="s">
        <v>52</v>
      </c>
      <c r="B24" s="1">
        <v>2000.0</v>
      </c>
      <c r="C24" s="1" t="s">
        <v>16</v>
      </c>
      <c r="D24" s="1" t="s">
        <v>17</v>
      </c>
      <c r="E24" s="1">
        <v>4.0</v>
      </c>
      <c r="F24" s="1" t="s">
        <v>18</v>
      </c>
      <c r="G24" s="5" t="str">
        <f t="shared" si="1"/>
        <v>$5.83</v>
      </c>
    </row>
    <row r="25">
      <c r="A25" s="1" t="s">
        <v>53</v>
      </c>
      <c r="B25" s="1">
        <v>300.0</v>
      </c>
      <c r="C25" s="1" t="s">
        <v>16</v>
      </c>
      <c r="D25" s="1" t="s">
        <v>20</v>
      </c>
      <c r="E25" s="1">
        <v>4.0</v>
      </c>
      <c r="F25" s="1" t="s">
        <v>18</v>
      </c>
      <c r="G25" s="5" t="str">
        <f t="shared" si="1"/>
        <v>$0.87</v>
      </c>
    </row>
    <row r="26">
      <c r="A26" s="1" t="s">
        <v>54</v>
      </c>
      <c r="B26" s="1" t="str">
        <f>5000/2</f>
        <v>2500</v>
      </c>
      <c r="C26" s="1" t="s">
        <v>16</v>
      </c>
      <c r="D26" s="1" t="s">
        <v>17</v>
      </c>
      <c r="E26" s="1">
        <v>4.0</v>
      </c>
      <c r="F26" s="1" t="s">
        <v>55</v>
      </c>
      <c r="G26" s="5" t="str">
        <f t="shared" si="1"/>
        <v>$7.29</v>
      </c>
    </row>
    <row r="27">
      <c r="A27" s="1" t="s">
        <v>56</v>
      </c>
      <c r="B27" s="1">
        <v>100.0</v>
      </c>
      <c r="C27" s="1" t="s">
        <v>16</v>
      </c>
      <c r="D27" s="1" t="s">
        <v>20</v>
      </c>
      <c r="E27" s="1">
        <v>4.0</v>
      </c>
      <c r="F27" s="1" t="s">
        <v>57</v>
      </c>
      <c r="G27" s="5" t="str">
        <f t="shared" si="1"/>
        <v>$0.29</v>
      </c>
    </row>
    <row r="28">
      <c r="A28" s="1" t="s">
        <v>58</v>
      </c>
      <c r="B28" s="1">
        <v>1000.0</v>
      </c>
      <c r="C28" s="1" t="s">
        <v>16</v>
      </c>
      <c r="D28" s="1" t="s">
        <v>20</v>
      </c>
      <c r="E28" s="1">
        <v>4.0</v>
      </c>
      <c r="F28" s="1" t="s">
        <v>57</v>
      </c>
      <c r="G28" s="5" t="str">
        <f t="shared" si="1"/>
        <v>$2.92</v>
      </c>
    </row>
    <row r="29">
      <c r="A29" s="1" t="s">
        <v>59</v>
      </c>
      <c r="B29" s="1">
        <v>2500.0</v>
      </c>
      <c r="C29" s="1" t="s">
        <v>16</v>
      </c>
      <c r="D29" s="1" t="s">
        <v>60</v>
      </c>
      <c r="E29" s="1">
        <v>4.0</v>
      </c>
      <c r="F29" s="1" t="s">
        <v>57</v>
      </c>
      <c r="G29" s="5" t="str">
        <f t="shared" si="1"/>
        <v>$7.29</v>
      </c>
    </row>
    <row r="30">
      <c r="A30" s="1" t="s">
        <v>61</v>
      </c>
      <c r="B30" s="1">
        <v>1000.0</v>
      </c>
      <c r="C30" s="1" t="s">
        <v>16</v>
      </c>
      <c r="D30" s="1" t="s">
        <v>20</v>
      </c>
      <c r="E30" s="1">
        <v>5.0</v>
      </c>
      <c r="F30" s="1" t="s">
        <v>57</v>
      </c>
      <c r="G30" s="5" t="str">
        <f t="shared" si="1"/>
        <v>$2.92</v>
      </c>
    </row>
    <row r="31">
      <c r="A31" s="1" t="s">
        <v>62</v>
      </c>
      <c r="B31" s="1">
        <v>712.0</v>
      </c>
      <c r="C31" s="1" t="s">
        <v>16</v>
      </c>
      <c r="D31" s="1" t="s">
        <v>42</v>
      </c>
      <c r="E31" s="1">
        <v>5.0</v>
      </c>
      <c r="F31" s="1" t="s">
        <v>57</v>
      </c>
      <c r="G31" s="5" t="str">
        <f t="shared" si="1"/>
        <v>$2.08</v>
      </c>
    </row>
    <row r="32">
      <c r="A32" s="1" t="s">
        <v>59</v>
      </c>
      <c r="B32" s="1">
        <v>2500.0</v>
      </c>
      <c r="C32" s="1" t="s">
        <v>16</v>
      </c>
      <c r="D32" s="1" t="s">
        <v>60</v>
      </c>
      <c r="E32" s="1">
        <v>5.0</v>
      </c>
      <c r="F32" s="1" t="s">
        <v>57</v>
      </c>
      <c r="G32" s="5" t="str">
        <f t="shared" si="1"/>
        <v>$7.29</v>
      </c>
    </row>
    <row r="33">
      <c r="A33" s="1" t="s">
        <v>61</v>
      </c>
      <c r="B33" s="1">
        <v>1000.0</v>
      </c>
      <c r="C33" s="1" t="s">
        <v>16</v>
      </c>
      <c r="D33" s="1" t="s">
        <v>20</v>
      </c>
      <c r="E33" s="1">
        <v>6.0</v>
      </c>
      <c r="F33" s="1" t="s">
        <v>57</v>
      </c>
      <c r="G33" s="5" t="str">
        <f t="shared" si="1"/>
        <v>$2.92</v>
      </c>
    </row>
    <row r="34">
      <c r="A34" s="1" t="s">
        <v>63</v>
      </c>
      <c r="B34" s="1">
        <v>500.0</v>
      </c>
      <c r="C34" s="1" t="s">
        <v>16</v>
      </c>
      <c r="D34" s="1" t="s">
        <v>17</v>
      </c>
      <c r="E34" s="1">
        <v>6.0</v>
      </c>
      <c r="F34" s="1" t="s">
        <v>57</v>
      </c>
      <c r="G34" s="5" t="str">
        <f t="shared" si="1"/>
        <v>$1.46</v>
      </c>
    </row>
    <row r="35">
      <c r="A35" s="1" t="s">
        <v>64</v>
      </c>
      <c r="B35" s="1">
        <v>100.0</v>
      </c>
      <c r="C35" s="1" t="s">
        <v>16</v>
      </c>
      <c r="D35" s="1" t="s">
        <v>20</v>
      </c>
      <c r="E35" s="1">
        <v>6.0</v>
      </c>
      <c r="F35" s="1" t="s">
        <v>57</v>
      </c>
      <c r="G35" s="5" t="str">
        <f t="shared" si="1"/>
        <v>$0.29</v>
      </c>
    </row>
    <row r="36">
      <c r="A36" s="1" t="s">
        <v>24</v>
      </c>
      <c r="B36" s="1">
        <v>175.0</v>
      </c>
      <c r="C36" s="1" t="s">
        <v>16</v>
      </c>
      <c r="D36" s="1" t="s">
        <v>24</v>
      </c>
      <c r="E36" s="1">
        <v>6.0</v>
      </c>
      <c r="F36" s="1" t="s">
        <v>57</v>
      </c>
      <c r="G36" s="5" t="str">
        <f t="shared" si="1"/>
        <v>$0.51</v>
      </c>
    </row>
    <row r="37">
      <c r="A37" s="1" t="s">
        <v>24</v>
      </c>
      <c r="B37" s="1">
        <v>125.0</v>
      </c>
      <c r="C37" s="1" t="s">
        <v>16</v>
      </c>
      <c r="D37" s="1" t="s">
        <v>24</v>
      </c>
      <c r="E37" s="1">
        <v>6.0</v>
      </c>
      <c r="F37" s="1" t="s">
        <v>57</v>
      </c>
      <c r="G37" s="5" t="str">
        <f t="shared" si="1"/>
        <v>$0.36</v>
      </c>
    </row>
    <row r="38">
      <c r="A38" s="1" t="s">
        <v>65</v>
      </c>
      <c r="B38" s="1">
        <v>250.0</v>
      </c>
      <c r="C38" s="1" t="s">
        <v>16</v>
      </c>
      <c r="D38" s="1" t="s">
        <v>17</v>
      </c>
      <c r="E38" s="1">
        <v>6.0</v>
      </c>
      <c r="F38" s="1" t="s">
        <v>66</v>
      </c>
      <c r="G38" s="5" t="str">
        <f t="shared" si="1"/>
        <v>$0.73</v>
      </c>
    </row>
    <row r="39">
      <c r="A39" s="1" t="s">
        <v>67</v>
      </c>
      <c r="B39" s="1">
        <v>530.0</v>
      </c>
      <c r="C39" s="1" t="s">
        <v>16</v>
      </c>
      <c r="D39" s="1" t="s">
        <v>8</v>
      </c>
      <c r="E39" s="1">
        <v>6.0</v>
      </c>
      <c r="F39" s="1" t="s">
        <v>68</v>
      </c>
      <c r="G39" s="5" t="str">
        <f t="shared" si="1"/>
        <v>$1.55</v>
      </c>
    </row>
    <row r="40">
      <c r="A40" s="1" t="s">
        <v>69</v>
      </c>
      <c r="B40" s="1">
        <v>700.0</v>
      </c>
      <c r="C40" s="1" t="s">
        <v>16</v>
      </c>
      <c r="D40" s="1" t="s">
        <v>17</v>
      </c>
      <c r="E40" s="1">
        <v>6.0</v>
      </c>
      <c r="F40" s="1" t="s">
        <v>68</v>
      </c>
      <c r="G40" s="5" t="str">
        <f t="shared" si="1"/>
        <v>$2.04</v>
      </c>
    </row>
    <row r="41">
      <c r="A41" s="1" t="s">
        <v>70</v>
      </c>
      <c r="B41" s="1">
        <v>125.0</v>
      </c>
      <c r="C41" s="1" t="s">
        <v>71</v>
      </c>
      <c r="D41" s="1" t="s">
        <v>17</v>
      </c>
      <c r="E41" s="1">
        <v>6.0</v>
      </c>
      <c r="F41" s="1" t="s">
        <v>72</v>
      </c>
      <c r="G41" s="5" t="str">
        <f t="shared" si="1"/>
        <v>$0.36</v>
      </c>
    </row>
    <row r="42">
      <c r="A42" s="1" t="s">
        <v>73</v>
      </c>
      <c r="B42" s="1">
        <v>30.0</v>
      </c>
      <c r="C42" s="1" t="s">
        <v>71</v>
      </c>
      <c r="D42" s="1" t="s">
        <v>24</v>
      </c>
      <c r="E42" s="1">
        <v>6.0</v>
      </c>
      <c r="F42" s="1" t="s">
        <v>74</v>
      </c>
      <c r="G42" s="5" t="str">
        <f t="shared" si="1"/>
        <v>$0.09</v>
      </c>
    </row>
    <row r="43">
      <c r="A43" s="1" t="s">
        <v>75</v>
      </c>
      <c r="B43" s="1">
        <v>35.0</v>
      </c>
      <c r="C43" s="1" t="s">
        <v>71</v>
      </c>
      <c r="D43" s="1" t="s">
        <v>20</v>
      </c>
      <c r="E43" s="1">
        <v>6.0</v>
      </c>
      <c r="F43" s="1" t="s">
        <v>74</v>
      </c>
      <c r="G43" s="5" t="str">
        <f t="shared" si="1"/>
        <v>$0.10</v>
      </c>
    </row>
    <row r="44">
      <c r="A44" s="1" t="s">
        <v>76</v>
      </c>
      <c r="B44" s="1">
        <v>25.0</v>
      </c>
      <c r="C44" s="1" t="s">
        <v>71</v>
      </c>
      <c r="D44" s="1" t="s">
        <v>20</v>
      </c>
      <c r="E44" s="1">
        <v>7.0</v>
      </c>
      <c r="F44" s="1" t="s">
        <v>74</v>
      </c>
      <c r="G44" s="5" t="str">
        <f t="shared" si="1"/>
        <v>$0.07</v>
      </c>
    </row>
    <row r="45">
      <c r="A45" s="1" t="s">
        <v>77</v>
      </c>
      <c r="B45" s="1">
        <v>15.0</v>
      </c>
      <c r="C45" s="1" t="s">
        <v>71</v>
      </c>
      <c r="D45" s="1" t="s">
        <v>8</v>
      </c>
      <c r="E45" s="1">
        <v>7.0</v>
      </c>
      <c r="F45" s="1" t="s">
        <v>74</v>
      </c>
      <c r="G45" s="5" t="str">
        <f t="shared" si="1"/>
        <v>$0.04</v>
      </c>
    </row>
    <row r="46">
      <c r="A46" s="1" t="s">
        <v>78</v>
      </c>
      <c r="B46" s="1">
        <v>95.0</v>
      </c>
      <c r="C46" s="1" t="s">
        <v>71</v>
      </c>
      <c r="D46" s="1" t="s">
        <v>20</v>
      </c>
      <c r="E46" s="1">
        <v>7.0</v>
      </c>
      <c r="F46" s="1" t="s">
        <v>74</v>
      </c>
      <c r="G46" s="5" t="str">
        <f t="shared" si="1"/>
        <v>$0.28</v>
      </c>
    </row>
    <row r="47">
      <c r="A47" s="1" t="s">
        <v>79</v>
      </c>
      <c r="B47" s="1">
        <v>35.0</v>
      </c>
      <c r="C47" s="1" t="s">
        <v>71</v>
      </c>
      <c r="D47" s="1" t="s">
        <v>8</v>
      </c>
      <c r="E47" s="1">
        <v>7.0</v>
      </c>
      <c r="F47" s="1" t="s">
        <v>74</v>
      </c>
      <c r="G47" s="5" t="str">
        <f t="shared" si="1"/>
        <v>$0.10</v>
      </c>
    </row>
    <row r="48">
      <c r="A48" s="1" t="s">
        <v>80</v>
      </c>
      <c r="B48" s="1">
        <v>30.0</v>
      </c>
      <c r="C48" s="1" t="s">
        <v>71</v>
      </c>
      <c r="D48" s="1" t="s">
        <v>20</v>
      </c>
      <c r="E48" s="1">
        <v>7.0</v>
      </c>
      <c r="F48" s="1" t="s">
        <v>74</v>
      </c>
      <c r="G48" s="5" t="str">
        <f t="shared" si="1"/>
        <v>$0.09</v>
      </c>
    </row>
    <row r="49">
      <c r="A49" s="1" t="s">
        <v>81</v>
      </c>
      <c r="B49" s="1">
        <v>35.0</v>
      </c>
      <c r="C49" s="1" t="s">
        <v>71</v>
      </c>
      <c r="D49" s="1" t="s">
        <v>8</v>
      </c>
      <c r="E49" s="1">
        <v>7.0</v>
      </c>
      <c r="F49" s="1" t="s">
        <v>74</v>
      </c>
      <c r="G49" s="5" t="str">
        <f t="shared" si="1"/>
        <v>$0.10</v>
      </c>
    </row>
    <row r="50">
      <c r="A50" s="1" t="s">
        <v>82</v>
      </c>
      <c r="B50" s="1">
        <v>12.0</v>
      </c>
      <c r="C50" s="1" t="s">
        <v>71</v>
      </c>
      <c r="D50" s="1" t="s">
        <v>8</v>
      </c>
      <c r="E50" s="1">
        <v>7.0</v>
      </c>
      <c r="F50" s="1" t="s">
        <v>74</v>
      </c>
      <c r="G50" s="5" t="str">
        <f t="shared" si="1"/>
        <v>$0.03</v>
      </c>
    </row>
    <row r="51">
      <c r="A51" s="1" t="s">
        <v>24</v>
      </c>
      <c r="B51" s="1">
        <v>20.0</v>
      </c>
      <c r="C51" s="1" t="s">
        <v>71</v>
      </c>
      <c r="D51" s="1" t="s">
        <v>24</v>
      </c>
      <c r="E51" s="1">
        <v>7.0</v>
      </c>
      <c r="F51" s="1" t="s">
        <v>74</v>
      </c>
      <c r="G51" s="5" t="str">
        <f t="shared" si="1"/>
        <v>$0.06</v>
      </c>
    </row>
    <row r="52">
      <c r="A52" s="1" t="s">
        <v>83</v>
      </c>
      <c r="B52" s="1">
        <v>10.0</v>
      </c>
      <c r="C52" s="1" t="s">
        <v>71</v>
      </c>
      <c r="D52" s="1" t="s">
        <v>8</v>
      </c>
      <c r="E52" s="1">
        <v>7.0</v>
      </c>
      <c r="F52" s="1" t="s">
        <v>74</v>
      </c>
      <c r="G52" s="5" t="str">
        <f t="shared" si="1"/>
        <v>$0.03</v>
      </c>
    </row>
    <row r="53">
      <c r="A53" s="1" t="s">
        <v>84</v>
      </c>
      <c r="B53" s="1">
        <v>70.0</v>
      </c>
      <c r="C53" s="1" t="s">
        <v>71</v>
      </c>
      <c r="D53" s="1" t="s">
        <v>20</v>
      </c>
      <c r="E53" s="1">
        <v>7.0</v>
      </c>
      <c r="F53" s="1" t="s">
        <v>74</v>
      </c>
      <c r="G53" s="5" t="str">
        <f t="shared" si="1"/>
        <v>$0.20</v>
      </c>
    </row>
    <row r="54">
      <c r="A54" s="1" t="s">
        <v>85</v>
      </c>
      <c r="B54" s="1">
        <v>27.0</v>
      </c>
      <c r="C54" s="1" t="s">
        <v>71</v>
      </c>
      <c r="D54" s="1" t="s">
        <v>27</v>
      </c>
      <c r="E54" s="1">
        <v>7.0</v>
      </c>
      <c r="F54" s="1" t="s">
        <v>74</v>
      </c>
      <c r="G54" s="5" t="str">
        <f t="shared" si="1"/>
        <v>$0.08</v>
      </c>
    </row>
    <row r="55">
      <c r="A55" s="1" t="s">
        <v>86</v>
      </c>
      <c r="B55" s="1">
        <v>35.0</v>
      </c>
      <c r="C55" s="1" t="s">
        <v>71</v>
      </c>
      <c r="D55" s="1" t="s">
        <v>20</v>
      </c>
      <c r="E55" s="1">
        <v>7.0</v>
      </c>
      <c r="F55" s="1" t="s">
        <v>74</v>
      </c>
      <c r="G55" s="5" t="str">
        <f t="shared" si="1"/>
        <v>$0.10</v>
      </c>
    </row>
    <row r="56">
      <c r="A56" s="1" t="s">
        <v>87</v>
      </c>
      <c r="B56" s="1">
        <v>120.0</v>
      </c>
      <c r="C56" s="1" t="s">
        <v>71</v>
      </c>
      <c r="D56" s="1" t="s">
        <v>8</v>
      </c>
      <c r="E56" s="1">
        <v>7.0</v>
      </c>
      <c r="F56" s="1" t="s">
        <v>74</v>
      </c>
      <c r="G56" s="5" t="str">
        <f t="shared" si="1"/>
        <v>$0.35</v>
      </c>
    </row>
    <row r="57">
      <c r="A57" s="1" t="s">
        <v>62</v>
      </c>
      <c r="B57" s="1">
        <v>250.0</v>
      </c>
      <c r="C57" s="1" t="s">
        <v>71</v>
      </c>
      <c r="D57" s="1" t="s">
        <v>42</v>
      </c>
      <c r="E57" s="1">
        <v>7.0</v>
      </c>
      <c r="F57" s="1" t="s">
        <v>74</v>
      </c>
      <c r="G57" s="5" t="str">
        <f t="shared" si="1"/>
        <v>$0.73</v>
      </c>
    </row>
    <row r="58">
      <c r="A58" s="1" t="s">
        <v>88</v>
      </c>
      <c r="B58" s="1">
        <v>500.0</v>
      </c>
      <c r="C58" s="1" t="s">
        <v>71</v>
      </c>
      <c r="D58" s="1" t="s">
        <v>60</v>
      </c>
      <c r="E58" s="1">
        <v>9.0</v>
      </c>
      <c r="F58" s="1" t="s">
        <v>89</v>
      </c>
      <c r="G58" s="5" t="str">
        <f t="shared" si="1"/>
        <v>$1.46</v>
      </c>
    </row>
    <row r="59">
      <c r="A59" s="1" t="s">
        <v>90</v>
      </c>
      <c r="B59" s="1">
        <v>80.0</v>
      </c>
      <c r="C59" s="1" t="s">
        <v>71</v>
      </c>
      <c r="D59" s="1" t="s">
        <v>8</v>
      </c>
      <c r="E59" s="1">
        <v>9.0</v>
      </c>
      <c r="F59" s="13" t="s">
        <v>89</v>
      </c>
      <c r="G59" s="5" t="str">
        <f t="shared" si="1"/>
        <v>$0.23</v>
      </c>
    </row>
    <row r="60">
      <c r="A60" s="1" t="s">
        <v>91</v>
      </c>
      <c r="B60" s="1">
        <v>30.0</v>
      </c>
      <c r="C60" s="1" t="s">
        <v>71</v>
      </c>
      <c r="D60" s="1" t="s">
        <v>17</v>
      </c>
      <c r="E60" s="1">
        <v>9.0</v>
      </c>
      <c r="F60" s="1" t="s">
        <v>92</v>
      </c>
      <c r="G60" s="5" t="str">
        <f t="shared" si="1"/>
        <v>$0.09</v>
      </c>
    </row>
    <row r="61">
      <c r="A61" s="1" t="s">
        <v>93</v>
      </c>
      <c r="B61" s="1">
        <v>80.0</v>
      </c>
      <c r="C61" s="1" t="s">
        <v>71</v>
      </c>
      <c r="D61" s="1" t="s">
        <v>27</v>
      </c>
      <c r="E61" s="1">
        <v>10.0</v>
      </c>
      <c r="F61" s="1" t="s">
        <v>74</v>
      </c>
      <c r="G61" s="5" t="str">
        <f t="shared" si="1"/>
        <v>$0.23</v>
      </c>
    </row>
    <row r="62">
      <c r="A62" s="1" t="s">
        <v>94</v>
      </c>
      <c r="B62" s="1">
        <v>30.0</v>
      </c>
      <c r="C62" s="1" t="s">
        <v>71</v>
      </c>
      <c r="D62" s="1" t="s">
        <v>20</v>
      </c>
      <c r="E62" s="1">
        <v>10.0</v>
      </c>
      <c r="F62" s="1" t="s">
        <v>74</v>
      </c>
      <c r="G62" s="5" t="str">
        <f t="shared" si="1"/>
        <v>$0.09</v>
      </c>
    </row>
    <row r="63">
      <c r="A63" s="1" t="s">
        <v>95</v>
      </c>
      <c r="B63" s="1">
        <v>420.0</v>
      </c>
      <c r="C63" s="1" t="s">
        <v>71</v>
      </c>
      <c r="D63" s="1" t="s">
        <v>60</v>
      </c>
      <c r="E63" s="1">
        <v>10.0</v>
      </c>
      <c r="F63" s="1" t="s">
        <v>74</v>
      </c>
      <c r="G63" s="5" t="str">
        <f t="shared" si="1"/>
        <v>$1.22</v>
      </c>
    </row>
    <row r="64">
      <c r="A64" s="1" t="s">
        <v>96</v>
      </c>
      <c r="B64" s="1">
        <v>70.0</v>
      </c>
      <c r="C64" s="1" t="s">
        <v>71</v>
      </c>
      <c r="D64" s="1" t="s">
        <v>20</v>
      </c>
      <c r="E64" s="1">
        <v>10.0</v>
      </c>
      <c r="F64" s="1" t="s">
        <v>74</v>
      </c>
      <c r="G64" s="5" t="str">
        <f t="shared" si="1"/>
        <v>$0.20</v>
      </c>
    </row>
    <row r="65">
      <c r="A65" s="1" t="s">
        <v>97</v>
      </c>
      <c r="B65" s="1">
        <v>80.0</v>
      </c>
      <c r="C65" s="1" t="s">
        <v>71</v>
      </c>
      <c r="D65" s="1" t="s">
        <v>20</v>
      </c>
      <c r="E65" s="1">
        <v>10.0</v>
      </c>
      <c r="F65" s="1" t="s">
        <v>74</v>
      </c>
      <c r="G65" s="5" t="str">
        <f t="shared" si="1"/>
        <v>$0.23</v>
      </c>
    </row>
    <row r="66">
      <c r="A66" s="1" t="s">
        <v>98</v>
      </c>
      <c r="B66" s="1">
        <v>35.0</v>
      </c>
      <c r="C66" s="1" t="s">
        <v>71</v>
      </c>
      <c r="D66" s="1" t="s">
        <v>8</v>
      </c>
      <c r="E66" s="1">
        <v>10.0</v>
      </c>
      <c r="F66" s="1" t="s">
        <v>74</v>
      </c>
      <c r="G66" s="5" t="str">
        <f t="shared" si="1"/>
        <v>$0.10</v>
      </c>
    </row>
    <row r="67">
      <c r="A67" s="1" t="s">
        <v>24</v>
      </c>
      <c r="B67" s="1">
        <v>25.0</v>
      </c>
      <c r="C67" s="1" t="s">
        <v>71</v>
      </c>
      <c r="D67" s="1" t="s">
        <v>24</v>
      </c>
      <c r="E67" s="1">
        <v>10.0</v>
      </c>
      <c r="F67" s="1" t="s">
        <v>74</v>
      </c>
      <c r="G67" s="5" t="str">
        <f t="shared" si="1"/>
        <v>$0.07</v>
      </c>
    </row>
    <row r="68">
      <c r="A68" s="1" t="s">
        <v>99</v>
      </c>
      <c r="B68" s="1">
        <v>95.0</v>
      </c>
      <c r="C68" s="1" t="s">
        <v>71</v>
      </c>
      <c r="D68" s="1" t="s">
        <v>20</v>
      </c>
      <c r="E68" s="1">
        <v>10.0</v>
      </c>
      <c r="F68" s="1" t="s">
        <v>74</v>
      </c>
      <c r="G68" s="5" t="str">
        <f t="shared" si="1"/>
        <v>$0.28</v>
      </c>
    </row>
    <row r="69">
      <c r="A69" s="1" t="s">
        <v>100</v>
      </c>
      <c r="B69" s="1">
        <v>75.0</v>
      </c>
      <c r="C69" s="1" t="s">
        <v>71</v>
      </c>
      <c r="D69" s="1" t="s">
        <v>17</v>
      </c>
      <c r="E69" s="1">
        <v>10.0</v>
      </c>
      <c r="F69" s="1" t="s">
        <v>74</v>
      </c>
      <c r="G69" s="5" t="str">
        <f t="shared" si="1"/>
        <v>$0.22</v>
      </c>
    </row>
    <row r="70">
      <c r="A70" s="1" t="s">
        <v>101</v>
      </c>
      <c r="B70" s="1">
        <v>50.0</v>
      </c>
      <c r="C70" s="1" t="s">
        <v>71</v>
      </c>
      <c r="D70" s="1" t="s">
        <v>8</v>
      </c>
      <c r="E70" s="1">
        <v>10.0</v>
      </c>
      <c r="F70" s="1" t="s">
        <v>102</v>
      </c>
      <c r="G70" s="5" t="str">
        <f t="shared" si="1"/>
        <v>$0.15</v>
      </c>
    </row>
    <row r="71">
      <c r="A71" s="1" t="s">
        <v>103</v>
      </c>
      <c r="B71" s="1">
        <v>200.0</v>
      </c>
      <c r="C71" s="1" t="s">
        <v>71</v>
      </c>
      <c r="D71" s="1" t="s">
        <v>60</v>
      </c>
      <c r="E71" s="1">
        <v>10.0</v>
      </c>
      <c r="F71" s="13" t="s">
        <v>102</v>
      </c>
      <c r="G71" s="5" t="str">
        <f t="shared" si="1"/>
        <v>$0.58</v>
      </c>
    </row>
    <row r="72">
      <c r="A72" s="1" t="s">
        <v>61</v>
      </c>
      <c r="B72" s="1">
        <v>78.0</v>
      </c>
      <c r="C72" s="1" t="s">
        <v>71</v>
      </c>
      <c r="D72" s="1" t="s">
        <v>20</v>
      </c>
      <c r="E72" s="1">
        <v>11.0</v>
      </c>
      <c r="F72" s="13" t="s">
        <v>102</v>
      </c>
      <c r="G72" s="5" t="str">
        <f t="shared" si="1"/>
        <v>$0.23</v>
      </c>
    </row>
    <row r="73">
      <c r="A73" s="1" t="s">
        <v>104</v>
      </c>
      <c r="B73" s="1">
        <v>40.0</v>
      </c>
      <c r="C73" s="1" t="s">
        <v>71</v>
      </c>
      <c r="D73" s="1" t="s">
        <v>20</v>
      </c>
      <c r="E73" s="1">
        <v>11.0</v>
      </c>
      <c r="F73" s="13" t="s">
        <v>102</v>
      </c>
      <c r="G73" s="5" t="str">
        <f t="shared" si="1"/>
        <v>$0.12</v>
      </c>
    </row>
    <row r="74">
      <c r="A74" s="1" t="s">
        <v>105</v>
      </c>
      <c r="B74" s="1">
        <v>40.0</v>
      </c>
      <c r="C74" s="1" t="s">
        <v>71</v>
      </c>
      <c r="D74" s="1" t="s">
        <v>17</v>
      </c>
      <c r="E74" s="1">
        <v>11.0</v>
      </c>
      <c r="F74" s="1" t="s">
        <v>102</v>
      </c>
      <c r="G74" s="5" t="str">
        <f t="shared" si="1"/>
        <v>$0.12</v>
      </c>
    </row>
    <row r="75">
      <c r="A75" s="1" t="s">
        <v>106</v>
      </c>
      <c r="B75" s="1">
        <v>35.0</v>
      </c>
      <c r="C75" s="1" t="s">
        <v>71</v>
      </c>
      <c r="D75" s="1" t="s">
        <v>8</v>
      </c>
      <c r="E75" s="1">
        <v>11.0</v>
      </c>
      <c r="F75" s="13" t="s">
        <v>102</v>
      </c>
      <c r="G75" s="5" t="str">
        <f t="shared" si="1"/>
        <v>$0.10</v>
      </c>
    </row>
    <row r="76">
      <c r="A76" s="1" t="s">
        <v>24</v>
      </c>
      <c r="B76" s="1">
        <v>35.0</v>
      </c>
      <c r="C76" s="1" t="s">
        <v>71</v>
      </c>
      <c r="D76" s="1" t="s">
        <v>24</v>
      </c>
      <c r="E76" s="1">
        <v>11.0</v>
      </c>
      <c r="F76" s="1" t="s">
        <v>107</v>
      </c>
      <c r="G76" s="5" t="str">
        <f t="shared" si="1"/>
        <v>$0.10</v>
      </c>
    </row>
    <row r="77">
      <c r="A77" s="1" t="s">
        <v>108</v>
      </c>
      <c r="B77" s="1">
        <v>50.0</v>
      </c>
      <c r="C77" s="1" t="s">
        <v>71</v>
      </c>
      <c r="D77" s="1" t="s">
        <v>20</v>
      </c>
      <c r="E77" s="1">
        <v>11.0</v>
      </c>
      <c r="F77" s="13" t="s">
        <v>107</v>
      </c>
      <c r="G77" s="5" t="str">
        <f t="shared" si="1"/>
        <v>$0.15</v>
      </c>
    </row>
    <row r="78">
      <c r="A78" s="1" t="s">
        <v>109</v>
      </c>
      <c r="B78" s="1">
        <v>350.0</v>
      </c>
      <c r="C78" s="1" t="s">
        <v>71</v>
      </c>
      <c r="D78" s="1" t="s">
        <v>17</v>
      </c>
      <c r="E78" s="1">
        <v>11.0</v>
      </c>
      <c r="F78" s="13" t="s">
        <v>107</v>
      </c>
      <c r="G78" s="5" t="str">
        <f t="shared" si="1"/>
        <v>$1.02</v>
      </c>
    </row>
    <row r="79">
      <c r="A79" s="1" t="s">
        <v>110</v>
      </c>
      <c r="B79" s="1">
        <v>330.0</v>
      </c>
      <c r="C79" s="1" t="s">
        <v>71</v>
      </c>
      <c r="D79" s="1" t="s">
        <v>20</v>
      </c>
      <c r="E79" s="1">
        <v>11.0</v>
      </c>
      <c r="F79" s="1" t="s">
        <v>111</v>
      </c>
      <c r="G79" s="5" t="str">
        <f t="shared" si="1"/>
        <v>$0.96</v>
      </c>
    </row>
    <row r="80">
      <c r="A80" s="1" t="s">
        <v>112</v>
      </c>
      <c r="B80" s="1">
        <v>400.0</v>
      </c>
      <c r="C80" s="1" t="s">
        <v>71</v>
      </c>
      <c r="D80" s="1" t="s">
        <v>17</v>
      </c>
      <c r="E80" s="1">
        <v>11.0</v>
      </c>
      <c r="F80" s="13" t="s">
        <v>111</v>
      </c>
      <c r="G80" s="5" t="str">
        <f t="shared" si="1"/>
        <v>$1.17</v>
      </c>
    </row>
    <row r="81">
      <c r="A81" s="1" t="s">
        <v>113</v>
      </c>
      <c r="B81" s="1">
        <v>35.0</v>
      </c>
      <c r="C81" s="1" t="s">
        <v>71</v>
      </c>
      <c r="D81" s="1" t="s">
        <v>8</v>
      </c>
      <c r="E81" s="1">
        <v>11.0</v>
      </c>
      <c r="F81" s="13" t="s">
        <v>111</v>
      </c>
      <c r="G81" s="5" t="str">
        <f t="shared" si="1"/>
        <v>$0.10</v>
      </c>
    </row>
    <row r="82">
      <c r="A82" s="1" t="s">
        <v>114</v>
      </c>
      <c r="B82" s="1">
        <v>355.0</v>
      </c>
      <c r="C82" s="1" t="s">
        <v>2</v>
      </c>
      <c r="D82" s="1" t="s">
        <v>3</v>
      </c>
      <c r="E82" s="1">
        <v>0.0</v>
      </c>
      <c r="F82" s="1" t="s">
        <v>4</v>
      </c>
      <c r="G82" s="5" t="str">
        <f t="shared" si="1"/>
        <v>$355.00</v>
      </c>
    </row>
    <row r="83">
      <c r="A83" s="1" t="s">
        <v>115</v>
      </c>
      <c r="B83" s="1">
        <v>161.0</v>
      </c>
      <c r="C83" s="1" t="s">
        <v>2</v>
      </c>
      <c r="D83" s="1" t="s">
        <v>3</v>
      </c>
      <c r="E83" s="1">
        <v>0.0</v>
      </c>
      <c r="F83" s="1" t="s">
        <v>4</v>
      </c>
      <c r="G83" s="5" t="str">
        <f t="shared" si="1"/>
        <v>$161.00</v>
      </c>
    </row>
    <row r="84">
      <c r="A84" s="1" t="s">
        <v>116</v>
      </c>
      <c r="B84" s="1">
        <v>215.0</v>
      </c>
      <c r="C84" s="1" t="s">
        <v>2</v>
      </c>
      <c r="D84" s="1" t="s">
        <v>3</v>
      </c>
      <c r="E84" s="1">
        <v>0.0</v>
      </c>
      <c r="F84" s="1" t="s">
        <v>4</v>
      </c>
      <c r="G84" s="5" t="str">
        <f t="shared" si="1"/>
        <v>$215.00</v>
      </c>
    </row>
  </sheetData>
  <drawing r:id="rId1"/>
</worksheet>
</file>