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<sst xmlns="http://schemas.openxmlformats.org/spreadsheetml/2006/main" count="446" uniqueCount="196">
  <si>
    <t>EUR</t>
  </si>
  <si>
    <t>Flight Denver to Istanbul</t>
  </si>
  <si>
    <t>usd</t>
  </si>
  <si>
    <t>tickets</t>
  </si>
  <si>
    <t>online</t>
  </si>
  <si>
    <t>20k miles AA converted to $200</t>
  </si>
  <si>
    <t>TRY</t>
  </si>
  <si>
    <t>Village</t>
  </si>
  <si>
    <t>Kilometers (last)</t>
  </si>
  <si>
    <t>Kilometers (cumulative)</t>
  </si>
  <si>
    <t>Lodging</t>
  </si>
  <si>
    <t>Turkish visa</t>
  </si>
  <si>
    <t>visa</t>
  </si>
  <si>
    <t>USD</t>
  </si>
  <si>
    <t>Fethiye</t>
  </si>
  <si>
    <t>Yes</t>
  </si>
  <si>
    <t>bus to dia</t>
  </si>
  <si>
    <t>Denver</t>
  </si>
  <si>
    <t>Kayakoy</t>
  </si>
  <si>
    <t>breakfast burrito and coffee in Philly airport</t>
  </si>
  <si>
    <t>meal</t>
  </si>
  <si>
    <t>Philly</t>
  </si>
  <si>
    <t>Ovacik</t>
  </si>
  <si>
    <t>transport card</t>
  </si>
  <si>
    <t>try</t>
  </si>
  <si>
    <t>transport</t>
  </si>
  <si>
    <t>Istanbul</t>
  </si>
  <si>
    <t>Kozagac</t>
  </si>
  <si>
    <t>No</t>
  </si>
  <si>
    <t>subway credit (2.3 per ride, 1.65 transfer)</t>
  </si>
  <si>
    <t>Kirme</t>
  </si>
  <si>
    <t>diarrhea-inducing pretzel bread (simet)</t>
  </si>
  <si>
    <t>snack</t>
  </si>
  <si>
    <t>Faralya</t>
  </si>
  <si>
    <t>giant butter bread roll</t>
  </si>
  <si>
    <t>Kabak</t>
  </si>
  <si>
    <t>entry to basilica cistern</t>
  </si>
  <si>
    <t>attractions</t>
  </si>
  <si>
    <t>Alinca</t>
  </si>
  <si>
    <t>entry to agya sophia</t>
  </si>
  <si>
    <t>Gey</t>
  </si>
  <si>
    <t>Yes-ish</t>
  </si>
  <si>
    <t>liver kebab</t>
  </si>
  <si>
    <t>Bel</t>
  </si>
  <si>
    <t>100g of delite</t>
  </si>
  <si>
    <t>Belcegiz</t>
  </si>
  <si>
    <t>14hr bus ride to Fethiye</t>
  </si>
  <si>
    <t>Gavuragli</t>
  </si>
  <si>
    <t>sour yoghurt drink (ayan) topped with yoghurt foam from fountain at gas station</t>
  </si>
  <si>
    <t>6 days in Turkey</t>
  </si>
  <si>
    <t>Pydnai</t>
  </si>
  <si>
    <t>toilet at gas station</t>
  </si>
  <si>
    <t>bathroom</t>
  </si>
  <si>
    <t>6 days in France</t>
  </si>
  <si>
    <t>Letoon</t>
  </si>
  <si>
    <t>toilet/shower at market</t>
  </si>
  <si>
    <t>Overhead</t>
  </si>
  <si>
    <t>Kinik</t>
  </si>
  <si>
    <t>Not in Spring</t>
  </si>
  <si>
    <t>breakfast of spinach, eggs, beans, and rice</t>
  </si>
  <si>
    <t>Xanthos</t>
  </si>
  <si>
    <t>rock tombs</t>
  </si>
  <si>
    <t>Cavdir</t>
  </si>
  <si>
    <t>4-star hotel</t>
  </si>
  <si>
    <t>lodging</t>
  </si>
  <si>
    <t>Flights</t>
  </si>
  <si>
    <t>Uzlumu</t>
  </si>
  <si>
    <t>3?</t>
  </si>
  <si>
    <t>Beans, rice, salad, tea</t>
  </si>
  <si>
    <t>Transport</t>
  </si>
  <si>
    <t>Islamlar</t>
  </si>
  <si>
    <t>Cookies</t>
  </si>
  <si>
    <t>Bezirgan</t>
  </si>
  <si>
    <t>Bread loaf</t>
  </si>
  <si>
    <t>Meals</t>
  </si>
  <si>
    <t>Saribelen</t>
  </si>
  <si>
    <t>menemen</t>
  </si>
  <si>
    <t>faralya</t>
  </si>
  <si>
    <t>Attractions</t>
  </si>
  <si>
    <t>Gokceoren</t>
  </si>
  <si>
    <t>dinner, hotel</t>
  </si>
  <si>
    <t>gey</t>
  </si>
  <si>
    <t>Visas</t>
  </si>
  <si>
    <t>ab345678cd</t>
  </si>
  <si>
    <t>No, just a creek</t>
  </si>
  <si>
    <t>cookies</t>
  </si>
  <si>
    <t>Other</t>
  </si>
  <si>
    <t>Phellos</t>
  </si>
  <si>
    <t>gum</t>
  </si>
  <si>
    <t>Snacks</t>
  </si>
  <si>
    <t>Cukurbag</t>
  </si>
  <si>
    <t>4?</t>
  </si>
  <si>
    <t>accidentally ordered 3 meals</t>
  </si>
  <si>
    <t>Bathrooms</t>
  </si>
  <si>
    <t>Kas</t>
  </si>
  <si>
    <t>big city</t>
  </si>
  <si>
    <t>bus to antalya</t>
  </si>
  <si>
    <t>Total</t>
  </si>
  <si>
    <t>Apollonia</t>
  </si>
  <si>
    <t>various bathrooms</t>
  </si>
  <si>
    <t>Antalya</t>
  </si>
  <si>
    <t>Aperlae</t>
  </si>
  <si>
    <t>more expensive gum</t>
  </si>
  <si>
    <t>Ucagiz</t>
  </si>
  <si>
    <t>bus to aksaray</t>
  </si>
  <si>
    <t>Myra</t>
  </si>
  <si>
    <t>Yes (Demre, 3km away)</t>
  </si>
  <si>
    <t>5?</t>
  </si>
  <si>
    <t>bus to nevsihir</t>
  </si>
  <si>
    <t>Aksaray</t>
  </si>
  <si>
    <t>Finike</t>
  </si>
  <si>
    <t>Yes, big city</t>
  </si>
  <si>
    <t>bus to goreme</t>
  </si>
  <si>
    <t>Nevsihir</t>
  </si>
  <si>
    <t>Mavikent</t>
  </si>
  <si>
    <t>TRANSPORT FROM FINIKE</t>
  </si>
  <si>
    <t>dorm bed in cave hostel</t>
  </si>
  <si>
    <t>Goreme</t>
  </si>
  <si>
    <t>Karaoz</t>
  </si>
  <si>
    <t>Maybe</t>
  </si>
  <si>
    <t>Roadwalk</t>
  </si>
  <si>
    <t>breakfast soup</t>
  </si>
  <si>
    <t>Gelidonia</t>
  </si>
  <si>
    <t>Adrasan</t>
  </si>
  <si>
    <t>Probably</t>
  </si>
  <si>
    <t>6?</t>
  </si>
  <si>
    <t>drip coffee</t>
  </si>
  <si>
    <t>Cirali</t>
  </si>
  <si>
    <t>turkish coffee</t>
  </si>
  <si>
    <t>Beycik</t>
  </si>
  <si>
    <t>7?</t>
  </si>
  <si>
    <t>castle admission</t>
  </si>
  <si>
    <t>Uchisar</t>
  </si>
  <si>
    <t>Gedelme</t>
  </si>
  <si>
    <t>sewage bread</t>
  </si>
  <si>
    <t>Goynuk Yaylasi</t>
  </si>
  <si>
    <t>pottery vegetables</t>
  </si>
  <si>
    <t>Hisarcandir</t>
  </si>
  <si>
    <t>chocolate</t>
  </si>
  <si>
    <t>Not accurate - is this even part of it?</t>
  </si>
  <si>
    <t>cave dorm</t>
  </si>
  <si>
    <t>nevsehir bus</t>
  </si>
  <si>
    <t>Puy-en-Velay</t>
  </si>
  <si>
    <t>airport shuttle</t>
  </si>
  <si>
    <t>Monistrol d'Allier</t>
  </si>
  <si>
    <t>Goreme Open Air Museum</t>
  </si>
  <si>
    <t>Bigose</t>
  </si>
  <si>
    <t>Kaymakli Underground City</t>
  </si>
  <si>
    <t>Saint-Chely d'Aubrac</t>
  </si>
  <si>
    <t>Soup Room Soup</t>
  </si>
  <si>
    <t>Golinhac</t>
  </si>
  <si>
    <t>Ayran</t>
  </si>
  <si>
    <t>Decazeville</t>
  </si>
  <si>
    <t>Kaymakli Return Bus</t>
  </si>
  <si>
    <t>Ortahisar Bus</t>
  </si>
  <si>
    <t>Ticket to Le Puy</t>
  </si>
  <si>
    <t>airport bread</t>
  </si>
  <si>
    <t>kayseri</t>
  </si>
  <si>
    <t>airport doner</t>
  </si>
  <si>
    <t>istanbul</t>
  </si>
  <si>
    <t>bus to train</t>
  </si>
  <si>
    <t>eur</t>
  </si>
  <si>
    <t>St. Etienne</t>
  </si>
  <si>
    <t>train to el puy</t>
  </si>
  <si>
    <t>5 kiwis</t>
  </si>
  <si>
    <t>Le Puy</t>
  </si>
  <si>
    <t>bread and peanuts</t>
  </si>
  <si>
    <t>granola and coffee</t>
  </si>
  <si>
    <t>hostel</t>
  </si>
  <si>
    <t>sim</t>
  </si>
  <si>
    <t>other</t>
  </si>
  <si>
    <t>Mary statue</t>
  </si>
  <si>
    <t>rock church</t>
  </si>
  <si>
    <t>guidebook</t>
  </si>
  <si>
    <t>credential</t>
  </si>
  <si>
    <t>gite</t>
  </si>
  <si>
    <t>Montgros</t>
  </si>
  <si>
    <t>veggies, granola</t>
  </si>
  <si>
    <t>Nasbinals</t>
  </si>
  <si>
    <t>pizza, apple pie, baguette</t>
  </si>
  <si>
    <t>Espeyrac</t>
  </si>
  <si>
    <t>bread, bananas, peanuts</t>
  </si>
  <si>
    <t>Speregues</t>
  </si>
  <si>
    <t>kinder bueno</t>
  </si>
  <si>
    <t>ticket to Paris</t>
  </si>
  <si>
    <t>cafe au lait</t>
  </si>
  <si>
    <t>Paris</t>
  </si>
  <si>
    <t>ticket to bwi</t>
  </si>
  <si>
    <t>airport cdg train</t>
  </si>
  <si>
    <t>bread, cereal, bananas</t>
  </si>
  <si>
    <t>phl denver</t>
  </si>
  <si>
    <t>bwi to megabus stop</t>
  </si>
  <si>
    <t>getting rid of last euros with overpriced soup in Paris airport</t>
  </si>
  <si>
    <t>megabus to philly</t>
  </si>
  <si>
    <t>Baltimore</t>
  </si>
  <si>
    <t>snacks and coffee en route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</si>
</sst>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</font>
    <font/>
    <font>
      <sz val="11.0"/>
      <color rgb="FF000000"/>
      <name val="Inconsolata"/>
    </font>
    <font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/>
    </xf>
    <xf borderId="0" fillId="0" fontId="1" numFmtId="0" xfId="0" applyAlignment="1" applyFont="1">
      <alignment/>
    </xf>
    <xf borderId="0" fillId="2" fontId="2" numFmtId="0" xfId="0" applyFill="1" applyFont="1"/>
    <xf borderId="0" fillId="2" fontId="3" numFmtId="0" xfId="0" applyAlignment="1" applyFont="1">
      <alignment horizontal="left"/>
    </xf>
    <xf borderId="0" fillId="2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</a:defRPr>
            </a:pPr>
            <a:r>
              <a:t>14 days in Turkey/France, $1640 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3366CC"/>
              </a:solidFill>
            </c:spPr>
          </c:dPt>
          <c:dPt>
            <c:idx val="1"/>
            <c:spPr>
              <a:solidFill>
                <a:srgbClr val="DC3912"/>
              </a:solidFill>
            </c:spPr>
          </c:dPt>
          <c:dPt>
            <c:idx val="2"/>
            <c:spPr>
              <a:solidFill>
                <a:srgbClr val="FF9900"/>
              </a:solidFill>
            </c:spPr>
          </c:dPt>
          <c:dPt>
            <c:idx val="3"/>
            <c:spPr>
              <a:solidFill>
                <a:srgbClr val="109618"/>
              </a:solidFill>
            </c:spPr>
          </c:dPt>
          <c:dPt>
            <c:idx val="4"/>
            <c:spPr>
              <a:solidFill>
                <a:srgbClr val="990099"/>
              </a:solidFill>
            </c:spPr>
          </c:dPt>
          <c:dPt>
            <c:idx val="5"/>
            <c:spPr>
              <a:solidFill>
                <a:srgbClr val="0099C6"/>
              </a:solidFill>
            </c:spPr>
          </c:dPt>
          <c:dPt>
            <c:idx val="6"/>
            <c:spPr>
              <a:solidFill>
                <a:srgbClr val="DD4477"/>
              </a:solidFill>
            </c:spPr>
          </c:dPt>
          <c:dPt>
            <c:idx val="7"/>
            <c:spPr>
              <a:solidFill>
                <a:srgbClr val="66AA00"/>
              </a:solidFill>
            </c:spPr>
          </c:dPt>
          <c:dPt>
            <c:idx val="8"/>
            <c:spPr>
              <a:solidFill>
                <a:srgbClr val="B82E2E"/>
              </a:solidFill>
            </c:spPr>
          </c:dPt>
          <c:dPt>
            <c:idx val="9"/>
            <c:spPr>
              <a:solidFill>
                <a:srgbClr val="316395"/>
              </a:solidFill>
            </c:spPr>
          </c:dPt>
          <c:dPt>
            <c:idx val="10"/>
            <c:spPr>
              <a:solidFill>
                <a:srgbClr val="994499"/>
              </a:solidFill>
            </c:spPr>
          </c:dPt>
          <c:dPt>
            <c:idx val="11"/>
            <c:spPr>
              <a:solidFill>
                <a:srgbClr val="22AA99"/>
              </a:solidFill>
            </c:spPr>
          </c:dPt>
          <c:dPt>
            <c:idx val="12"/>
            <c:spPr>
              <a:solidFill>
                <a:srgbClr val="AAAA11"/>
              </a:solidFill>
            </c:spPr>
          </c:dPt>
          <c:dPt>
            <c:idx val="13"/>
            <c:spPr>
              <a:solidFill>
                <a:srgbClr val="6633CC"/>
              </a:solidFill>
            </c:spPr>
          </c:dPt>
          <c:dPt>
            <c:idx val="14"/>
            <c:spPr>
              <a:solidFill>
                <a:srgbClr val="E67300"/>
              </a:solidFill>
            </c:spPr>
          </c:dPt>
          <c:dPt>
            <c:idx val="15"/>
            <c:spPr>
              <a:solidFill>
                <a:srgbClr val="8B0707"/>
              </a:solidFill>
            </c:spPr>
          </c:dPt>
          <c:dPt>
            <c:idx val="16"/>
            <c:spPr>
              <a:solidFill>
                <a:srgbClr val="651067"/>
              </a:solidFill>
            </c:spPr>
          </c:dPt>
          <c:dPt>
            <c:idx val="17"/>
            <c:spPr>
              <a:solidFill>
                <a:srgbClr val="329262"/>
              </a:solidFill>
            </c:spPr>
          </c:dPt>
          <c:dPt>
            <c:idx val="18"/>
            <c:spPr>
              <a:solidFill>
                <a:srgbClr val="5574A6"/>
              </a:solidFill>
            </c:spPr>
          </c:dPt>
          <c:dPt>
            <c:idx val="19"/>
            <c:spPr>
              <a:solidFill>
                <a:srgbClr val="3B3EAC"/>
              </a:solidFill>
            </c:spPr>
          </c:dPt>
          <c:dPt>
            <c:idx val="20"/>
            <c:spPr>
              <a:solidFill>
                <a:srgbClr val="B77322"/>
              </a:solidFill>
            </c:spPr>
          </c:dPt>
          <c:dPt>
            <c:idx val="21"/>
            <c:spPr>
              <a:solidFill>
                <a:srgbClr val="16D620"/>
              </a:solidFill>
            </c:spPr>
          </c:dPt>
          <c:dPt>
            <c:idx val="22"/>
            <c:spPr>
              <a:solidFill>
                <a:srgbClr val="B91383"/>
              </a:solidFill>
            </c:spPr>
          </c:dPt>
          <c:dPt>
            <c:idx val="23"/>
            <c:spPr>
              <a:solidFill>
                <a:srgbClr val="F4359E"/>
              </a:solidFill>
            </c:spPr>
          </c:dPt>
          <c:dPt>
            <c:idx val="24"/>
            <c:spPr>
              <a:solidFill>
                <a:srgbClr val="9C5935"/>
              </a:solidFill>
            </c:spPr>
          </c:dPt>
          <c:dPt>
            <c:idx val="25"/>
            <c:spPr>
              <a:solidFill>
                <a:srgbClr val="A9C413"/>
              </a:solidFill>
            </c:spPr>
          </c:dPt>
          <c:dPt>
            <c:idx val="26"/>
            <c:spPr>
              <a:solidFill>
                <a:srgbClr val="2A778D"/>
              </a:solidFill>
            </c:spPr>
          </c:dPt>
          <c:dPt>
            <c:idx val="27"/>
            <c:spPr>
              <a:solidFill>
                <a:srgbClr val="668D1C"/>
              </a:solidFill>
            </c:spPr>
          </c:dPt>
          <c:dPt>
            <c:idx val="28"/>
            <c:spPr>
              <a:solidFill>
                <a:srgbClr val="BEA413"/>
              </a:solidFill>
            </c:spPr>
          </c:dPt>
          <c:dPt>
            <c:idx val="29"/>
            <c:spPr>
              <a:solidFill>
                <a:srgbClr val="0C5922"/>
              </a:solidFill>
            </c:spPr>
          </c:dPt>
          <c:dPt>
            <c:idx val="30"/>
            <c:spPr>
              <a:solidFill>
                <a:srgbClr val="743411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Sheet1!$I$20:$I$28</c:f>
            </c:strRef>
          </c:cat>
          <c:val>
            <c:numRef>
              <c:f>Sheet1!$J$20:$J$28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</c:legend>
    <c:plotVisOnly val="1"/>
  </c:chart>
</c:chartSpace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8</xdr:col>
      <xdr:colOff>0</xdr:colOff>
      <xdr:row>42</xdr:row>
      <xdr:rowOff>0</xdr:rowOff>
    </xdr:from>
    <xdr:to>
      <xdr:col>12</xdr:col>
      <xdr:colOff>514350</xdr:colOff>
      <xdr:row>55</xdr:row>
      <xdr:rowOff>95250</xdr:rowOff>
    </xdr:to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r="A1" s="1"/>
      <c r="I1" s="1">
        <v>0.0</v>
      </c>
      <c r="J1" t="str">
        <f>SUMIF(E$1:E$498, "=0", G$1:G$498)</f>
        <v>1174.48</v>
      </c>
      <c r="K1" s="1" t="s">
        <v>0</v>
      </c>
      <c r="L1" t="str">
        <f>1/1.12</f>
        <v>0.8928571429</v>
      </c>
    </row>
    <row r="2">
      <c r="A2" s="1" t="s">
        <v>1</v>
      </c>
      <c r="B2" s="1">
        <v>384.5</v>
      </c>
      <c r="C2" s="1" t="s">
        <v>2</v>
      </c>
      <c r="D2" s="1" t="s">
        <v>3</v>
      </c>
      <c r="E2" s="1">
        <v>0.0</v>
      </c>
      <c r="F2" s="1" t="s">
        <v>4</v>
      </c>
      <c r="G2" s="2" t="str">
        <f t="shared" ref="G2:G85" si="1">B2/LOOKUP(C2,K$1:K$3, L$1:L$3)</f>
        <v>384.5</v>
      </c>
      <c r="H2" s="1" t="s">
        <v>5</v>
      </c>
      <c r="I2" s="1">
        <v>1.0</v>
      </c>
      <c r="J2" t="str">
        <f>SUMIF(E$1:E$498, "=1", G$1:G$498)</f>
        <v>61.18881119</v>
      </c>
      <c r="K2" s="1" t="s">
        <v>6</v>
      </c>
      <c r="L2" s="1">
        <v>2.86</v>
      </c>
      <c r="N2" s="1" t="s">
        <v>7</v>
      </c>
      <c r="O2" s="1" t="s">
        <v>8</v>
      </c>
      <c r="P2" s="1" t="s">
        <v>9</v>
      </c>
      <c r="Q2" s="1" t="s">
        <v>10</v>
      </c>
      <c r="R2" s="1"/>
    </row>
    <row r="3">
      <c r="A3" s="1" t="s">
        <v>11</v>
      </c>
      <c r="B3" s="1">
        <v>21.0</v>
      </c>
      <c r="C3" s="1" t="s">
        <v>2</v>
      </c>
      <c r="D3" s="1" t="s">
        <v>12</v>
      </c>
      <c r="E3" s="1">
        <v>0.0</v>
      </c>
      <c r="F3" s="1" t="s">
        <v>4</v>
      </c>
      <c r="G3" s="2" t="str">
        <f t="shared" si="1"/>
        <v>21</v>
      </c>
      <c r="I3" s="1">
        <v>2.0</v>
      </c>
      <c r="J3" t="str">
        <f>SUMIF(E$1:E$498, "=2", G$1:G$498)</f>
        <v>46.85314685</v>
      </c>
      <c r="K3" s="1" t="s">
        <v>13</v>
      </c>
      <c r="L3" s="1">
        <v>1.0</v>
      </c>
      <c r="N3" s="1" t="s">
        <v>14</v>
      </c>
      <c r="O3" s="1">
        <v>0.0</v>
      </c>
      <c r="P3" s="1">
        <v>0.0</v>
      </c>
      <c r="Q3" s="1" t="s">
        <v>15</v>
      </c>
    </row>
    <row r="4">
      <c r="A4" s="1" t="s">
        <v>16</v>
      </c>
      <c r="B4" s="1">
        <v>9.0</v>
      </c>
      <c r="C4" s="1" t="s">
        <v>2</v>
      </c>
      <c r="D4" s="1" t="s">
        <v>3</v>
      </c>
      <c r="E4" s="1">
        <v>0.0</v>
      </c>
      <c r="F4" s="1" t="s">
        <v>17</v>
      </c>
      <c r="G4" s="2" t="str">
        <f t="shared" si="1"/>
        <v>9</v>
      </c>
      <c r="I4" s="1">
        <v>3.0</v>
      </c>
      <c r="J4" t="str">
        <f>SUMIF(E$1:E$498, "=3", G$1:G$498)</f>
        <v>19.23076923</v>
      </c>
      <c r="N4" s="1" t="s">
        <v>18</v>
      </c>
      <c r="O4" s="1">
        <v>9.0</v>
      </c>
      <c r="P4" t="str">
        <f t="shared" ref="P4:P43" si="2">P3+O4</f>
        <v>9</v>
      </c>
      <c r="Q4" s="1" t="s">
        <v>15</v>
      </c>
    </row>
    <row r="5">
      <c r="A5" s="1" t="s">
        <v>19</v>
      </c>
      <c r="B5" s="1">
        <v>8.0</v>
      </c>
      <c r="C5" s="1" t="s">
        <v>2</v>
      </c>
      <c r="D5" s="1" t="s">
        <v>20</v>
      </c>
      <c r="E5" s="1">
        <v>0.0</v>
      </c>
      <c r="F5" s="1" t="s">
        <v>21</v>
      </c>
      <c r="G5" s="2" t="str">
        <f t="shared" si="1"/>
        <v>8</v>
      </c>
      <c r="I5" s="1">
        <v>4.0</v>
      </c>
      <c r="J5" t="str">
        <f>SUMIF(E$1:E$498, "=4", G$1:G$498)</f>
        <v>38.11188811</v>
      </c>
      <c r="N5" s="1" t="s">
        <v>22</v>
      </c>
      <c r="O5" s="1">
        <v>7.0</v>
      </c>
      <c r="P5" t="str">
        <f t="shared" si="2"/>
        <v>16</v>
      </c>
      <c r="Q5" s="1" t="s">
        <v>15</v>
      </c>
      <c r="R5" s="1"/>
    </row>
    <row r="6">
      <c r="A6" s="1" t="s">
        <v>23</v>
      </c>
      <c r="B6" s="1">
        <v>8.0</v>
      </c>
      <c r="C6" s="1" t="s">
        <v>24</v>
      </c>
      <c r="D6" s="1" t="s">
        <v>25</v>
      </c>
      <c r="E6" s="1">
        <v>1.0</v>
      </c>
      <c r="F6" s="1" t="s">
        <v>26</v>
      </c>
      <c r="G6" s="2" t="str">
        <f t="shared" si="1"/>
        <v>2.797202797</v>
      </c>
      <c r="I6" s="1">
        <v>5.0</v>
      </c>
      <c r="J6" t="str">
        <f>SUMIF(E$1:E$498, "=5", G$1:G$498)</f>
        <v>36.36363636</v>
      </c>
      <c r="N6" s="1" t="s">
        <v>27</v>
      </c>
      <c r="O6" s="1">
        <v>6.0</v>
      </c>
      <c r="P6" t="str">
        <f t="shared" si="2"/>
        <v>22</v>
      </c>
      <c r="Q6" s="1" t="s">
        <v>28</v>
      </c>
    </row>
    <row r="7">
      <c r="A7" s="1" t="s">
        <v>29</v>
      </c>
      <c r="B7" s="1">
        <v>12.0</v>
      </c>
      <c r="C7" s="3" t="s">
        <v>24</v>
      </c>
      <c r="D7" s="1" t="s">
        <v>25</v>
      </c>
      <c r="E7" s="1">
        <v>1.0</v>
      </c>
      <c r="F7" s="1" t="s">
        <v>26</v>
      </c>
      <c r="G7" s="2" t="str">
        <f t="shared" si="1"/>
        <v>4.195804196</v>
      </c>
      <c r="I7" s="1">
        <v>6.0</v>
      </c>
      <c r="J7" t="str">
        <f>SUMIF(E$1:E$498, "=6", G$1:G$498)</f>
        <v>34.79020979</v>
      </c>
      <c r="N7" s="1" t="s">
        <v>30</v>
      </c>
      <c r="O7" s="1">
        <v>4.0</v>
      </c>
      <c r="P7" t="str">
        <f t="shared" si="2"/>
        <v>26</v>
      </c>
      <c r="Q7" s="1" t="s">
        <v>28</v>
      </c>
    </row>
    <row r="8">
      <c r="A8" s="1" t="s">
        <v>31</v>
      </c>
      <c r="B8" s="1">
        <v>1.0</v>
      </c>
      <c r="C8" s="3" t="s">
        <v>24</v>
      </c>
      <c r="D8" s="1" t="s">
        <v>32</v>
      </c>
      <c r="E8" s="1">
        <v>1.0</v>
      </c>
      <c r="F8" s="1" t="s">
        <v>26</v>
      </c>
      <c r="G8" s="2" t="str">
        <f t="shared" si="1"/>
        <v>0.3496503497</v>
      </c>
      <c r="I8" s="1">
        <v>7.0</v>
      </c>
      <c r="J8" t="str">
        <f>SUMIF(E$1:E$498, "=7", G$1:G$498)</f>
        <v>51.35725874</v>
      </c>
      <c r="N8" s="1" t="s">
        <v>33</v>
      </c>
      <c r="O8" s="1">
        <v>4.0</v>
      </c>
      <c r="P8" t="str">
        <f t="shared" si="2"/>
        <v>30</v>
      </c>
      <c r="Q8" s="1" t="s">
        <v>15</v>
      </c>
    </row>
    <row r="9">
      <c r="A9" s="1" t="s">
        <v>34</v>
      </c>
      <c r="B9" s="1">
        <v>1.0</v>
      </c>
      <c r="C9" s="3" t="s">
        <v>24</v>
      </c>
      <c r="D9" s="1" t="s">
        <v>32</v>
      </c>
      <c r="E9" s="1">
        <v>1.0</v>
      </c>
      <c r="F9" s="1" t="s">
        <v>26</v>
      </c>
      <c r="G9" s="2" t="str">
        <f t="shared" si="1"/>
        <v>0.3496503497</v>
      </c>
      <c r="I9" s="1">
        <v>8.0</v>
      </c>
      <c r="J9" t="str">
        <f>SUMIF(E$1:E$498, "=8", G$1:G$498)</f>
        <v>66.64</v>
      </c>
      <c r="N9" s="1" t="s">
        <v>35</v>
      </c>
      <c r="O9" s="1">
        <v>8.0</v>
      </c>
      <c r="P9" t="str">
        <f t="shared" si="2"/>
        <v>38</v>
      </c>
      <c r="Q9" s="1" t="s">
        <v>15</v>
      </c>
    </row>
    <row r="10">
      <c r="A10" s="1" t="s">
        <v>36</v>
      </c>
      <c r="B10" s="1">
        <v>20.0</v>
      </c>
      <c r="C10" s="3" t="s">
        <v>24</v>
      </c>
      <c r="D10" s="1" t="s">
        <v>37</v>
      </c>
      <c r="E10" s="1">
        <v>1.0</v>
      </c>
      <c r="F10" s="1" t="s">
        <v>26</v>
      </c>
      <c r="G10" s="2" t="str">
        <f t="shared" si="1"/>
        <v>6.993006993</v>
      </c>
      <c r="I10" s="1">
        <v>9.0</v>
      </c>
      <c r="J10" t="str">
        <f>SUMIF(E$1:E$498, "=9", G$1:G$498)</f>
        <v>25.76</v>
      </c>
      <c r="N10" s="1" t="s">
        <v>38</v>
      </c>
      <c r="O10" s="1">
        <v>7.0</v>
      </c>
      <c r="P10" t="str">
        <f t="shared" si="2"/>
        <v>45</v>
      </c>
      <c r="Q10" s="1" t="s">
        <v>15</v>
      </c>
    </row>
    <row r="11">
      <c r="A11" s="1" t="s">
        <v>39</v>
      </c>
      <c r="B11" s="1">
        <v>30.0</v>
      </c>
      <c r="C11" s="3" t="s">
        <v>24</v>
      </c>
      <c r="D11" s="1" t="s">
        <v>37</v>
      </c>
      <c r="E11" s="1">
        <v>1.0</v>
      </c>
      <c r="F11" s="1" t="s">
        <v>26</v>
      </c>
      <c r="G11" s="2" t="str">
        <f t="shared" si="1"/>
        <v>10.48951049</v>
      </c>
      <c r="I11" s="1">
        <v>10.0</v>
      </c>
      <c r="J11" t="str">
        <f>SUMIF(E$1:E$498, "=10", G$1:G$498)</f>
        <v>32.144</v>
      </c>
      <c r="N11" s="1" t="s">
        <v>40</v>
      </c>
      <c r="O11" s="1">
        <v>9.0</v>
      </c>
      <c r="P11" t="str">
        <f t="shared" si="2"/>
        <v>54</v>
      </c>
      <c r="Q11" s="1" t="s">
        <v>41</v>
      </c>
      <c r="R11" s="1"/>
    </row>
    <row r="12">
      <c r="A12" s="1" t="s">
        <v>42</v>
      </c>
      <c r="B12" s="1">
        <v>5.0</v>
      </c>
      <c r="C12" s="3" t="s">
        <v>24</v>
      </c>
      <c r="D12" s="1" t="s">
        <v>20</v>
      </c>
      <c r="E12" s="1">
        <v>1.0</v>
      </c>
      <c r="F12" s="1" t="s">
        <v>26</v>
      </c>
      <c r="G12" s="2" t="str">
        <f t="shared" si="1"/>
        <v>1.748251748</v>
      </c>
      <c r="I12" s="1">
        <v>11.0</v>
      </c>
      <c r="J12" t="str">
        <f>SUMIF(E$1:E$498, "=11", G$1:G$498)</f>
        <v>27.496</v>
      </c>
      <c r="N12" s="1" t="s">
        <v>43</v>
      </c>
      <c r="O12" s="1">
        <v>6.0</v>
      </c>
      <c r="P12" t="str">
        <f t="shared" si="2"/>
        <v>60</v>
      </c>
      <c r="Q12" s="1" t="s">
        <v>15</v>
      </c>
    </row>
    <row r="13">
      <c r="A13" s="1" t="s">
        <v>44</v>
      </c>
      <c r="B13" s="1">
        <v>5.0</v>
      </c>
      <c r="C13" s="3" t="s">
        <v>24</v>
      </c>
      <c r="D13" s="1" t="s">
        <v>32</v>
      </c>
      <c r="E13" s="1">
        <v>1.0</v>
      </c>
      <c r="F13" s="1" t="s">
        <v>26</v>
      </c>
      <c r="G13" s="2" t="str">
        <f t="shared" si="1"/>
        <v>1.748251748</v>
      </c>
      <c r="I13" s="1">
        <v>12.0</v>
      </c>
      <c r="J13" t="str">
        <f>SUMIF(E$1:E$498, "=12", G$1:G$498)</f>
        <v>5.0064</v>
      </c>
      <c r="N13" s="1" t="s">
        <v>45</v>
      </c>
      <c r="O13" s="1">
        <v>4.0</v>
      </c>
      <c r="P13" t="str">
        <f t="shared" si="2"/>
        <v>64</v>
      </c>
      <c r="Q13" s="1" t="s">
        <v>28</v>
      </c>
    </row>
    <row r="14">
      <c r="A14" s="1" t="s">
        <v>46</v>
      </c>
      <c r="B14" s="1">
        <v>90.0</v>
      </c>
      <c r="C14" s="3" t="s">
        <v>24</v>
      </c>
      <c r="D14" s="1" t="s">
        <v>25</v>
      </c>
      <c r="E14" s="1">
        <v>1.0</v>
      </c>
      <c r="F14" s="1" t="s">
        <v>26</v>
      </c>
      <c r="G14" s="2" t="str">
        <f t="shared" si="1"/>
        <v>31.46853147</v>
      </c>
      <c r="I14" s="1">
        <v>13.0</v>
      </c>
      <c r="J14" t="str">
        <f>SUMIF(E$1:E$498, "=13", G$1:G$498)</f>
        <v>20.72</v>
      </c>
      <c r="N14" s="1" t="s">
        <v>47</v>
      </c>
      <c r="O14" s="1">
        <v>6.0</v>
      </c>
      <c r="P14" t="str">
        <f t="shared" si="2"/>
        <v>70</v>
      </c>
      <c r="Q14" s="1" t="s">
        <v>41</v>
      </c>
    </row>
    <row r="15">
      <c r="A15" s="1" t="s">
        <v>48</v>
      </c>
      <c r="B15" s="1">
        <v>2.0</v>
      </c>
      <c r="C15" s="3" t="s">
        <v>24</v>
      </c>
      <c r="D15" s="1" t="s">
        <v>32</v>
      </c>
      <c r="E15" s="1">
        <v>1.0</v>
      </c>
      <c r="F15" s="1" t="s">
        <v>26</v>
      </c>
      <c r="G15" s="2" t="str">
        <f t="shared" si="1"/>
        <v>0.6993006993</v>
      </c>
      <c r="I15" s="1" t="s">
        <v>49</v>
      </c>
      <c r="J15" t="str">
        <f>SUM(J2:J7)</f>
        <v>236.5384615</v>
      </c>
      <c r="N15" s="1" t="s">
        <v>50</v>
      </c>
      <c r="O15" s="1">
        <v>6.0</v>
      </c>
      <c r="P15" t="str">
        <f t="shared" si="2"/>
        <v>76</v>
      </c>
      <c r="Q15" s="1" t="s">
        <v>28</v>
      </c>
    </row>
    <row r="16">
      <c r="A16" s="1" t="s">
        <v>51</v>
      </c>
      <c r="B16" s="1">
        <v>1.0</v>
      </c>
      <c r="C16" s="3" t="s">
        <v>24</v>
      </c>
      <c r="D16" s="1" t="s">
        <v>52</v>
      </c>
      <c r="E16" s="1">
        <v>1.0</v>
      </c>
      <c r="F16" s="1" t="s">
        <v>26</v>
      </c>
      <c r="G16" s="2" t="str">
        <f t="shared" si="1"/>
        <v>0.3496503497</v>
      </c>
      <c r="I16" s="1" t="s">
        <v>53</v>
      </c>
      <c r="J16" s="1" t="str">
        <f>SUM(J8:J14)</f>
        <v>229.1236587</v>
      </c>
      <c r="N16" s="1" t="s">
        <v>54</v>
      </c>
      <c r="O16" s="1">
        <v>8.0</v>
      </c>
      <c r="P16" t="str">
        <f t="shared" si="2"/>
        <v>84</v>
      </c>
      <c r="Q16" s="1" t="s">
        <v>28</v>
      </c>
    </row>
    <row r="17">
      <c r="A17" s="1" t="s">
        <v>55</v>
      </c>
      <c r="B17" s="1">
        <v>1.0</v>
      </c>
      <c r="C17" s="3" t="s">
        <v>24</v>
      </c>
      <c r="D17" s="1" t="s">
        <v>52</v>
      </c>
      <c r="E17" s="1">
        <v>2.0</v>
      </c>
      <c r="F17" s="1" t="s">
        <v>14</v>
      </c>
      <c r="G17" s="2" t="str">
        <f t="shared" si="1"/>
        <v>0.3496503497</v>
      </c>
      <c r="I17" s="1" t="s">
        <v>56</v>
      </c>
      <c r="J17" t="str">
        <f>J1</f>
        <v>1174.48</v>
      </c>
      <c r="N17" s="1" t="s">
        <v>57</v>
      </c>
      <c r="O17" s="1">
        <v>4.0</v>
      </c>
      <c r="P17" t="str">
        <f t="shared" si="2"/>
        <v>88</v>
      </c>
      <c r="Q17" s="1" t="s">
        <v>58</v>
      </c>
    </row>
    <row r="18">
      <c r="A18" s="1" t="s">
        <v>59</v>
      </c>
      <c r="B18" s="1">
        <v>14.0</v>
      </c>
      <c r="C18" s="3" t="s">
        <v>24</v>
      </c>
      <c r="D18" s="1" t="s">
        <v>20</v>
      </c>
      <c r="E18" s="1">
        <v>2.0</v>
      </c>
      <c r="F18" s="1" t="s">
        <v>14</v>
      </c>
      <c r="G18" s="2" t="str">
        <f t="shared" si="1"/>
        <v>4.895104895</v>
      </c>
      <c r="N18" s="1" t="s">
        <v>60</v>
      </c>
      <c r="O18" s="1">
        <v>1.0</v>
      </c>
      <c r="P18" t="str">
        <f t="shared" si="2"/>
        <v>89</v>
      </c>
      <c r="Q18" s="1" t="s">
        <v>28</v>
      </c>
    </row>
    <row r="19">
      <c r="A19" s="1" t="s">
        <v>61</v>
      </c>
      <c r="B19" s="1">
        <v>5.0</v>
      </c>
      <c r="C19" s="3" t="s">
        <v>24</v>
      </c>
      <c r="D19" s="1" t="s">
        <v>37</v>
      </c>
      <c r="E19" s="1">
        <v>2.0</v>
      </c>
      <c r="F19" s="1" t="s">
        <v>14</v>
      </c>
      <c r="G19" s="2" t="str">
        <f t="shared" si="1"/>
        <v>1.748251748</v>
      </c>
      <c r="N19" s="1" t="s">
        <v>62</v>
      </c>
      <c r="O19" s="1">
        <v>4.0</v>
      </c>
      <c r="P19" t="str">
        <f t="shared" si="2"/>
        <v>93</v>
      </c>
      <c r="Q19" s="1" t="s">
        <v>28</v>
      </c>
    </row>
    <row r="20">
      <c r="A20" s="1" t="s">
        <v>63</v>
      </c>
      <c r="B20" s="1">
        <v>100.0</v>
      </c>
      <c r="C20" s="3" t="s">
        <v>24</v>
      </c>
      <c r="D20" s="1" t="s">
        <v>64</v>
      </c>
      <c r="E20" s="1">
        <v>2.0</v>
      </c>
      <c r="F20" s="1" t="s">
        <v>22</v>
      </c>
      <c r="G20" s="2" t="str">
        <f t="shared" si="1"/>
        <v>34.96503497</v>
      </c>
      <c r="I20" s="1" t="s">
        <v>65</v>
      </c>
      <c r="J20" s="4" t="str">
        <f>SUMIF(D$1:D$498, "=tickets", G$1:G$498)</f>
        <v>1034.6</v>
      </c>
      <c r="N20" s="1" t="s">
        <v>66</v>
      </c>
      <c r="O20" s="1">
        <v>13.0</v>
      </c>
      <c r="P20" t="str">
        <f t="shared" si="2"/>
        <v>106</v>
      </c>
      <c r="Q20" s="1" t="s">
        <v>15</v>
      </c>
      <c r="R20" s="1" t="s">
        <v>67</v>
      </c>
    </row>
    <row r="21">
      <c r="A21" s="1" t="s">
        <v>68</v>
      </c>
      <c r="B21" s="1">
        <v>10.0</v>
      </c>
      <c r="C21" s="3" t="s">
        <v>24</v>
      </c>
      <c r="D21" s="1" t="s">
        <v>20</v>
      </c>
      <c r="E21" s="1">
        <v>2.0</v>
      </c>
      <c r="F21" s="1" t="s">
        <v>22</v>
      </c>
      <c r="G21" s="2" t="str">
        <f t="shared" si="1"/>
        <v>3.496503497</v>
      </c>
      <c r="I21" s="1" t="s">
        <v>69</v>
      </c>
      <c r="J21" t="str">
        <f>SUMIF(D$1:D$498, "=transport", G$1:G$498)</f>
        <v>216.0732867</v>
      </c>
      <c r="N21" s="1" t="s">
        <v>70</v>
      </c>
      <c r="O21" s="1">
        <v>5.0</v>
      </c>
      <c r="P21" t="str">
        <f t="shared" si="2"/>
        <v>111</v>
      </c>
      <c r="Q21" s="1" t="s">
        <v>28</v>
      </c>
    </row>
    <row r="22">
      <c r="A22" s="1" t="s">
        <v>71</v>
      </c>
      <c r="B22" s="1">
        <v>1.0</v>
      </c>
      <c r="C22" s="3" t="s">
        <v>24</v>
      </c>
      <c r="D22" s="1" t="s">
        <v>32</v>
      </c>
      <c r="E22" s="1">
        <v>2.0</v>
      </c>
      <c r="F22" s="1" t="s">
        <v>22</v>
      </c>
      <c r="G22" s="2" t="str">
        <f t="shared" si="1"/>
        <v>0.3496503497</v>
      </c>
      <c r="I22" s="1" t="s">
        <v>10</v>
      </c>
      <c r="J22" s="4" t="str">
        <f>SUMIF(D$1:D$498, "=lodging", G$1:G$498)</f>
        <v>197.0500699</v>
      </c>
      <c r="N22" s="1" t="s">
        <v>72</v>
      </c>
      <c r="O22" s="1">
        <v>10.0</v>
      </c>
      <c r="P22" t="str">
        <f t="shared" si="2"/>
        <v>121</v>
      </c>
      <c r="Q22" s="1" t="s">
        <v>15</v>
      </c>
    </row>
    <row r="23">
      <c r="A23" s="1" t="s">
        <v>73</v>
      </c>
      <c r="B23" s="1">
        <v>3.0</v>
      </c>
      <c r="C23" s="3" t="s">
        <v>24</v>
      </c>
      <c r="D23" s="1" t="s">
        <v>32</v>
      </c>
      <c r="E23" s="1">
        <v>2.0</v>
      </c>
      <c r="F23" s="1" t="s">
        <v>22</v>
      </c>
      <c r="G23" s="2" t="str">
        <f t="shared" si="1"/>
        <v>1.048951049</v>
      </c>
      <c r="I23" s="1" t="s">
        <v>74</v>
      </c>
      <c r="J23" t="str">
        <f>SUMIF(D$1:D$498, "=meal", G$1:G$498)</f>
        <v>83.79778462</v>
      </c>
      <c r="N23" s="1" t="s">
        <v>75</v>
      </c>
      <c r="O23" s="1">
        <v>7.0</v>
      </c>
      <c r="P23" t="str">
        <f t="shared" si="2"/>
        <v>128</v>
      </c>
      <c r="Q23" s="1" t="s">
        <v>28</v>
      </c>
    </row>
    <row r="24">
      <c r="A24" s="1" t="s">
        <v>76</v>
      </c>
      <c r="B24" s="1">
        <v>10.0</v>
      </c>
      <c r="C24" s="1" t="s">
        <v>24</v>
      </c>
      <c r="D24" s="1" t="s">
        <v>20</v>
      </c>
      <c r="E24" s="1">
        <v>3.0</v>
      </c>
      <c r="F24" s="1" t="s">
        <v>77</v>
      </c>
      <c r="G24" s="2" t="str">
        <f t="shared" si="1"/>
        <v>3.496503497</v>
      </c>
      <c r="I24" s="1" t="s">
        <v>78</v>
      </c>
      <c r="J24" t="str">
        <f>SUMIF(D$1:D$498, "=attractions", G$1:G$498)</f>
        <v>49.24083916</v>
      </c>
      <c r="N24" s="1" t="s">
        <v>79</v>
      </c>
      <c r="O24" s="1">
        <v>13.0</v>
      </c>
      <c r="P24" t="str">
        <f t="shared" si="2"/>
        <v>141</v>
      </c>
      <c r="Q24" s="1" t="s">
        <v>15</v>
      </c>
    </row>
    <row r="25">
      <c r="A25" s="1" t="s">
        <v>80</v>
      </c>
      <c r="B25" s="1">
        <v>45.0</v>
      </c>
      <c r="C25" s="1" t="s">
        <v>24</v>
      </c>
      <c r="D25" s="1" t="s">
        <v>64</v>
      </c>
      <c r="E25" s="1">
        <v>3.0</v>
      </c>
      <c r="F25" s="1" t="s">
        <v>81</v>
      </c>
      <c r="G25" s="2" t="str">
        <f t="shared" si="1"/>
        <v>15.73426573</v>
      </c>
      <c r="I25" s="1" t="s">
        <v>82</v>
      </c>
      <c r="J25" t="str">
        <f>SUMIF(D$1:D$498, "=visa", G$1:G$498)</f>
        <v>21</v>
      </c>
      <c r="N25" s="1" t="s">
        <v>83</v>
      </c>
      <c r="O25" s="1">
        <v>8.0</v>
      </c>
      <c r="P25" t="str">
        <f t="shared" si="2"/>
        <v>149</v>
      </c>
      <c r="Q25" s="1" t="s">
        <v>84</v>
      </c>
    </row>
    <row r="26">
      <c r="A26" s="1" t="s">
        <v>85</v>
      </c>
      <c r="B26" s="1">
        <v>1.0</v>
      </c>
      <c r="C26" s="1" t="s">
        <v>24</v>
      </c>
      <c r="D26" s="1" t="s">
        <v>32</v>
      </c>
      <c r="E26" s="1">
        <v>4.0</v>
      </c>
      <c r="F26" s="1" t="s">
        <v>54</v>
      </c>
      <c r="G26" s="2" t="str">
        <f t="shared" si="1"/>
        <v>0.3496503497</v>
      </c>
      <c r="I26" s="1" t="s">
        <v>86</v>
      </c>
      <c r="J26" t="str">
        <f>SUMIF(D$1:D$498, "=other", G$1:G$498)</f>
        <v>19.04</v>
      </c>
      <c r="N26" s="1" t="s">
        <v>87</v>
      </c>
      <c r="O26" s="1">
        <v>14.0</v>
      </c>
      <c r="P26" t="str">
        <f t="shared" si="2"/>
        <v>163</v>
      </c>
      <c r="Q26" s="1" t="s">
        <v>28</v>
      </c>
    </row>
    <row r="27">
      <c r="A27" s="1" t="s">
        <v>88</v>
      </c>
      <c r="B27" s="1">
        <v>1.0</v>
      </c>
      <c r="C27" s="1" t="s">
        <v>24</v>
      </c>
      <c r="D27" s="1" t="s">
        <v>32</v>
      </c>
      <c r="E27" s="1">
        <v>4.0</v>
      </c>
      <c r="F27" s="1" t="s">
        <v>54</v>
      </c>
      <c r="G27" s="2" t="str">
        <f t="shared" si="1"/>
        <v>0.3496503497</v>
      </c>
      <c r="I27" s="1" t="s">
        <v>89</v>
      </c>
      <c r="J27" t="str">
        <f>SUMIF(D$1:D$498, "=snack", G$1:G$498)</f>
        <v>17.24223776</v>
      </c>
      <c r="N27" s="1" t="s">
        <v>90</v>
      </c>
      <c r="O27" s="1">
        <v>3.0</v>
      </c>
      <c r="P27" t="str">
        <f t="shared" si="2"/>
        <v>166</v>
      </c>
      <c r="Q27" s="1" t="s">
        <v>15</v>
      </c>
      <c r="R27" s="1" t="s">
        <v>91</v>
      </c>
    </row>
    <row r="28">
      <c r="A28" s="1" t="s">
        <v>92</v>
      </c>
      <c r="B28" s="1">
        <v>20.0</v>
      </c>
      <c r="C28" s="1" t="s">
        <v>24</v>
      </c>
      <c r="D28" s="1" t="s">
        <v>20</v>
      </c>
      <c r="E28" s="1">
        <v>4.0</v>
      </c>
      <c r="F28" s="1" t="s">
        <v>54</v>
      </c>
      <c r="G28" s="2" t="str">
        <f t="shared" si="1"/>
        <v>6.993006993</v>
      </c>
      <c r="I28" s="1" t="s">
        <v>93</v>
      </c>
      <c r="J28" t="str">
        <f>SUMIF(D$1:D$498, "=bathroom", G$1:G$498)</f>
        <v>2.097902098</v>
      </c>
      <c r="N28" s="1" t="s">
        <v>94</v>
      </c>
      <c r="O28" s="1">
        <v>8.0</v>
      </c>
      <c r="P28" t="str">
        <f t="shared" si="2"/>
        <v>174</v>
      </c>
      <c r="Q28" s="1" t="s">
        <v>95</v>
      </c>
    </row>
    <row r="29">
      <c r="A29" s="1" t="s">
        <v>96</v>
      </c>
      <c r="B29" s="1">
        <v>30.0</v>
      </c>
      <c r="C29" s="1" t="s">
        <v>24</v>
      </c>
      <c r="D29" s="1" t="s">
        <v>25</v>
      </c>
      <c r="E29" s="1">
        <v>4.0</v>
      </c>
      <c r="F29" s="1" t="s">
        <v>54</v>
      </c>
      <c r="G29" s="2" t="str">
        <f t="shared" si="1"/>
        <v>10.48951049</v>
      </c>
      <c r="I29" s="1" t="s">
        <v>97</v>
      </c>
      <c r="J29" t="str">
        <f>SUM(J20:J28)</f>
        <v>1640.14212</v>
      </c>
      <c r="N29" s="1" t="s">
        <v>98</v>
      </c>
      <c r="O29" s="1">
        <v>19.0</v>
      </c>
      <c r="P29" t="str">
        <f t="shared" si="2"/>
        <v>193</v>
      </c>
      <c r="Q29" s="1" t="s">
        <v>28</v>
      </c>
    </row>
    <row r="30">
      <c r="A30" s="1" t="s">
        <v>99</v>
      </c>
      <c r="B30" s="1">
        <v>4.0</v>
      </c>
      <c r="C30" s="1" t="s">
        <v>24</v>
      </c>
      <c r="D30" s="1" t="s">
        <v>52</v>
      </c>
      <c r="E30" s="1">
        <v>4.0</v>
      </c>
      <c r="F30" s="1" t="s">
        <v>100</v>
      </c>
      <c r="G30" s="2" t="str">
        <f t="shared" si="1"/>
        <v>1.398601399</v>
      </c>
      <c r="N30" s="1" t="s">
        <v>101</v>
      </c>
      <c r="O30" s="1">
        <v>7.0</v>
      </c>
      <c r="P30" t="str">
        <f t="shared" si="2"/>
        <v>200</v>
      </c>
      <c r="Q30" s="1" t="s">
        <v>15</v>
      </c>
    </row>
    <row r="31">
      <c r="A31" s="1" t="s">
        <v>102</v>
      </c>
      <c r="B31" s="1">
        <v>3.0</v>
      </c>
      <c r="C31" s="1" t="s">
        <v>24</v>
      </c>
      <c r="D31" s="1" t="s">
        <v>32</v>
      </c>
      <c r="E31" s="1">
        <v>4.0</v>
      </c>
      <c r="F31" s="1" t="s">
        <v>54</v>
      </c>
      <c r="G31" s="2" t="str">
        <f t="shared" si="1"/>
        <v>1.048951049</v>
      </c>
      <c r="N31" s="1" t="s">
        <v>103</v>
      </c>
      <c r="O31" s="1">
        <v>10.0</v>
      </c>
      <c r="P31" t="str">
        <f t="shared" si="2"/>
        <v>210</v>
      </c>
      <c r="Q31" s="1" t="s">
        <v>15</v>
      </c>
    </row>
    <row r="32">
      <c r="A32" s="1" t="s">
        <v>104</v>
      </c>
      <c r="B32" s="1">
        <v>50.0</v>
      </c>
      <c r="C32" s="1" t="s">
        <v>24</v>
      </c>
      <c r="D32" s="1" t="s">
        <v>25</v>
      </c>
      <c r="E32" s="1">
        <v>4.0</v>
      </c>
      <c r="F32" s="1" t="s">
        <v>100</v>
      </c>
      <c r="G32" s="2" t="str">
        <f t="shared" si="1"/>
        <v>17.48251748</v>
      </c>
      <c r="N32" s="1" t="s">
        <v>105</v>
      </c>
      <c r="O32" s="1">
        <v>21.0</v>
      </c>
      <c r="P32" t="str">
        <f t="shared" si="2"/>
        <v>231</v>
      </c>
      <c r="Q32" s="1" t="s">
        <v>106</v>
      </c>
      <c r="R32" s="1" t="s">
        <v>107</v>
      </c>
    </row>
    <row r="33">
      <c r="A33" s="1" t="s">
        <v>108</v>
      </c>
      <c r="B33" s="1">
        <v>15.0</v>
      </c>
      <c r="C33" s="1" t="s">
        <v>24</v>
      </c>
      <c r="D33" s="1" t="s">
        <v>25</v>
      </c>
      <c r="E33" s="1">
        <v>5.0</v>
      </c>
      <c r="F33" s="1" t="s">
        <v>109</v>
      </c>
      <c r="G33" s="2" t="str">
        <f t="shared" si="1"/>
        <v>5.244755245</v>
      </c>
      <c r="N33" s="1" t="s">
        <v>110</v>
      </c>
      <c r="O33" s="1">
        <v>30.0</v>
      </c>
      <c r="P33" t="str">
        <f t="shared" si="2"/>
        <v>261</v>
      </c>
      <c r="Q33" s="1" t="s">
        <v>111</v>
      </c>
      <c r="R33" s="1"/>
    </row>
    <row r="34">
      <c r="A34" s="1" t="s">
        <v>112</v>
      </c>
      <c r="B34" s="1">
        <v>5.0</v>
      </c>
      <c r="C34" s="1" t="s">
        <v>24</v>
      </c>
      <c r="D34" s="1" t="s">
        <v>25</v>
      </c>
      <c r="E34" s="1">
        <v>5.0</v>
      </c>
      <c r="F34" s="1" t="s">
        <v>113</v>
      </c>
      <c r="G34" s="2" t="str">
        <f t="shared" si="1"/>
        <v>1.748251748</v>
      </c>
      <c r="N34" s="1" t="s">
        <v>114</v>
      </c>
      <c r="O34" s="1">
        <v>20.0</v>
      </c>
      <c r="P34" t="str">
        <f t="shared" si="2"/>
        <v>281</v>
      </c>
      <c r="R34" s="1" t="s">
        <v>115</v>
      </c>
    </row>
    <row r="35">
      <c r="A35" s="1" t="s">
        <v>116</v>
      </c>
      <c r="B35" s="1">
        <v>35.0</v>
      </c>
      <c r="C35" s="1" t="s">
        <v>24</v>
      </c>
      <c r="D35" s="1" t="s">
        <v>64</v>
      </c>
      <c r="E35" s="1">
        <v>5.0</v>
      </c>
      <c r="F35" s="1" t="s">
        <v>117</v>
      </c>
      <c r="G35" s="2" t="str">
        <f t="shared" si="1"/>
        <v>12.23776224</v>
      </c>
      <c r="N35" s="1" t="s">
        <v>118</v>
      </c>
      <c r="O35" s="1">
        <v>8.0</v>
      </c>
      <c r="P35" t="str">
        <f t="shared" si="2"/>
        <v>289</v>
      </c>
      <c r="Q35" s="1" t="s">
        <v>119</v>
      </c>
      <c r="R35" s="1" t="s">
        <v>120</v>
      </c>
    </row>
    <row r="36">
      <c r="A36" s="1" t="s">
        <v>121</v>
      </c>
      <c r="B36" s="1">
        <v>5.0</v>
      </c>
      <c r="C36" s="1" t="s">
        <v>24</v>
      </c>
      <c r="D36" s="1" t="s">
        <v>20</v>
      </c>
      <c r="E36" s="1">
        <v>5.0</v>
      </c>
      <c r="F36" s="1" t="s">
        <v>117</v>
      </c>
      <c r="G36" s="2" t="str">
        <f t="shared" si="1"/>
        <v>1.748251748</v>
      </c>
      <c r="N36" s="1" t="s">
        <v>122</v>
      </c>
      <c r="O36" s="1">
        <v>10.0</v>
      </c>
      <c r="P36" t="str">
        <f t="shared" si="2"/>
        <v>299</v>
      </c>
      <c r="Q36" s="1" t="s">
        <v>28</v>
      </c>
    </row>
    <row r="37">
      <c r="A37" s="1" t="s">
        <v>85</v>
      </c>
      <c r="B37" s="1">
        <v>1.0</v>
      </c>
      <c r="C37" s="1" t="s">
        <v>24</v>
      </c>
      <c r="D37" s="1" t="s">
        <v>32</v>
      </c>
      <c r="E37" s="1">
        <v>5.0</v>
      </c>
      <c r="F37" s="1" t="s">
        <v>117</v>
      </c>
      <c r="G37" s="2" t="str">
        <f t="shared" si="1"/>
        <v>0.3496503497</v>
      </c>
      <c r="N37" s="1" t="s">
        <v>123</v>
      </c>
      <c r="O37" s="1">
        <v>17.0</v>
      </c>
      <c r="P37" t="str">
        <f t="shared" si="2"/>
        <v>316</v>
      </c>
      <c r="Q37" s="1" t="s">
        <v>124</v>
      </c>
      <c r="R37" s="1" t="s">
        <v>125</v>
      </c>
    </row>
    <row r="38">
      <c r="A38" s="1" t="s">
        <v>126</v>
      </c>
      <c r="B38" s="1">
        <v>7.0</v>
      </c>
      <c r="C38" s="1" t="s">
        <v>24</v>
      </c>
      <c r="D38" s="1" t="s">
        <v>32</v>
      </c>
      <c r="E38" s="1">
        <v>5.0</v>
      </c>
      <c r="F38" s="1" t="s">
        <v>117</v>
      </c>
      <c r="G38" s="2" t="str">
        <f t="shared" si="1"/>
        <v>2.447552448</v>
      </c>
      <c r="N38" s="1" t="s">
        <v>127</v>
      </c>
      <c r="O38" s="1">
        <v>20.0</v>
      </c>
      <c r="P38" t="str">
        <f t="shared" si="2"/>
        <v>336</v>
      </c>
    </row>
    <row r="39">
      <c r="A39" s="1" t="s">
        <v>128</v>
      </c>
      <c r="B39" s="1">
        <v>5.0</v>
      </c>
      <c r="C39" s="1" t="s">
        <v>24</v>
      </c>
      <c r="D39" s="1" t="s">
        <v>32</v>
      </c>
      <c r="E39" s="1">
        <v>5.0</v>
      </c>
      <c r="F39" s="1" t="s">
        <v>117</v>
      </c>
      <c r="G39" s="2" t="str">
        <f t="shared" si="1"/>
        <v>1.748251748</v>
      </c>
      <c r="N39" s="1" t="s">
        <v>129</v>
      </c>
      <c r="O39" s="1">
        <v>17.0</v>
      </c>
      <c r="P39" t="str">
        <f t="shared" si="2"/>
        <v>353</v>
      </c>
      <c r="R39" s="1" t="s">
        <v>130</v>
      </c>
    </row>
    <row r="40">
      <c r="A40" s="1" t="s">
        <v>131</v>
      </c>
      <c r="B40" s="1">
        <v>7.0</v>
      </c>
      <c r="C40" s="1" t="s">
        <v>24</v>
      </c>
      <c r="D40" s="1" t="s">
        <v>37</v>
      </c>
      <c r="E40" s="1">
        <v>5.0</v>
      </c>
      <c r="F40" s="1" t="s">
        <v>132</v>
      </c>
      <c r="G40" s="2" t="str">
        <f t="shared" si="1"/>
        <v>2.447552448</v>
      </c>
      <c r="N40" s="1" t="s">
        <v>133</v>
      </c>
      <c r="O40" s="1">
        <v>29.0</v>
      </c>
      <c r="P40" t="str">
        <f t="shared" si="2"/>
        <v>382</v>
      </c>
    </row>
    <row r="41">
      <c r="A41" s="1" t="s">
        <v>134</v>
      </c>
      <c r="B41" s="1">
        <v>2.0</v>
      </c>
      <c r="C41" s="1" t="s">
        <v>24</v>
      </c>
      <c r="D41" s="1" t="s">
        <v>32</v>
      </c>
      <c r="E41" s="1">
        <v>5.0</v>
      </c>
      <c r="F41" s="1" t="s">
        <v>132</v>
      </c>
      <c r="G41" s="2" t="str">
        <f t="shared" si="1"/>
        <v>0.6993006993</v>
      </c>
      <c r="N41" s="1" t="s">
        <v>135</v>
      </c>
      <c r="O41" s="1">
        <v>11.0</v>
      </c>
      <c r="P41" t="str">
        <f t="shared" si="2"/>
        <v>393</v>
      </c>
    </row>
    <row r="42">
      <c r="A42" s="1" t="s">
        <v>136</v>
      </c>
      <c r="B42" s="1">
        <v>20.0</v>
      </c>
      <c r="C42" s="1" t="s">
        <v>24</v>
      </c>
      <c r="D42" s="1" t="s">
        <v>20</v>
      </c>
      <c r="E42" s="1">
        <v>5.0</v>
      </c>
      <c r="F42" s="1" t="s">
        <v>117</v>
      </c>
      <c r="G42" s="2" t="str">
        <f t="shared" si="1"/>
        <v>6.993006993</v>
      </c>
      <c r="N42" s="1" t="s">
        <v>137</v>
      </c>
      <c r="O42" s="1">
        <v>22.0</v>
      </c>
      <c r="P42" t="str">
        <f t="shared" si="2"/>
        <v>415</v>
      </c>
    </row>
    <row r="43">
      <c r="A43" s="1" t="s">
        <v>138</v>
      </c>
      <c r="B43" s="1">
        <v>2.0</v>
      </c>
      <c r="C43" s="1" t="s">
        <v>24</v>
      </c>
      <c r="D43" s="1" t="s">
        <v>32</v>
      </c>
      <c r="E43" s="1">
        <v>5.0</v>
      </c>
      <c r="F43" s="1" t="s">
        <v>117</v>
      </c>
      <c r="G43" s="2" t="str">
        <f t="shared" si="1"/>
        <v>0.6993006993</v>
      </c>
      <c r="N43" s="1" t="s">
        <v>100</v>
      </c>
      <c r="O43" s="1">
        <v>25.0</v>
      </c>
      <c r="P43" t="str">
        <f t="shared" si="2"/>
        <v>440</v>
      </c>
      <c r="R43" s="1" t="s">
        <v>139</v>
      </c>
    </row>
    <row r="44">
      <c r="A44" s="1" t="s">
        <v>140</v>
      </c>
      <c r="B44" s="1">
        <v>20.0</v>
      </c>
      <c r="C44" s="1" t="s">
        <v>24</v>
      </c>
      <c r="D44" s="1" t="s">
        <v>64</v>
      </c>
      <c r="E44" s="1">
        <v>6.0</v>
      </c>
      <c r="F44" s="1" t="s">
        <v>117</v>
      </c>
      <c r="G44" s="2" t="str">
        <f t="shared" si="1"/>
        <v>6.993006993</v>
      </c>
    </row>
    <row r="45">
      <c r="A45" s="1" t="s">
        <v>141</v>
      </c>
      <c r="B45" s="1">
        <v>3.0</v>
      </c>
      <c r="C45" s="1" t="s">
        <v>24</v>
      </c>
      <c r="D45" s="1" t="s">
        <v>25</v>
      </c>
      <c r="E45" s="1">
        <v>6.0</v>
      </c>
      <c r="F45" s="1" t="s">
        <v>117</v>
      </c>
      <c r="G45" s="2" t="str">
        <f t="shared" si="1"/>
        <v>1.048951049</v>
      </c>
      <c r="N45" s="1" t="s">
        <v>142</v>
      </c>
      <c r="O45" s="1">
        <v>0.0</v>
      </c>
      <c r="P45" s="1">
        <v>0.0</v>
      </c>
    </row>
    <row r="46">
      <c r="A46" s="1" t="s">
        <v>143</v>
      </c>
      <c r="B46" s="1">
        <v>25.0</v>
      </c>
      <c r="C46" s="1" t="s">
        <v>24</v>
      </c>
      <c r="D46" s="1" t="s">
        <v>25</v>
      </c>
      <c r="E46" s="1">
        <v>7.0</v>
      </c>
      <c r="F46" s="1" t="s">
        <v>117</v>
      </c>
      <c r="G46" s="2" t="str">
        <f t="shared" si="1"/>
        <v>8.741258741</v>
      </c>
      <c r="N46" s="1" t="s">
        <v>144</v>
      </c>
      <c r="O46" s="1">
        <v>32.4</v>
      </c>
      <c r="P46" s="1">
        <v>32.4</v>
      </c>
    </row>
    <row r="47">
      <c r="A47" s="1" t="s">
        <v>145</v>
      </c>
      <c r="B47" s="1">
        <v>30.0</v>
      </c>
      <c r="C47" s="1" t="s">
        <v>24</v>
      </c>
      <c r="D47" s="1" t="s">
        <v>37</v>
      </c>
      <c r="E47" s="1">
        <v>6.0</v>
      </c>
      <c r="F47" s="1" t="s">
        <v>117</v>
      </c>
      <c r="G47" s="2" t="str">
        <f t="shared" si="1"/>
        <v>10.48951049</v>
      </c>
      <c r="N47" s="1" t="s">
        <v>146</v>
      </c>
      <c r="O47" s="1">
        <v>53.6</v>
      </c>
      <c r="P47" s="1">
        <v>86.0</v>
      </c>
    </row>
    <row r="48">
      <c r="A48" s="1" t="s">
        <v>147</v>
      </c>
      <c r="B48" s="1">
        <v>20.0</v>
      </c>
      <c r="C48" s="1" t="s">
        <v>24</v>
      </c>
      <c r="D48" s="1" t="s">
        <v>37</v>
      </c>
      <c r="E48" s="1">
        <v>6.0</v>
      </c>
      <c r="F48" s="1" t="s">
        <v>117</v>
      </c>
      <c r="G48" s="2" t="str">
        <f t="shared" si="1"/>
        <v>6.993006993</v>
      </c>
      <c r="N48" s="1" t="s">
        <v>148</v>
      </c>
      <c r="O48" s="1">
        <v>49.5</v>
      </c>
      <c r="P48" s="1">
        <v>135.5</v>
      </c>
    </row>
    <row r="49">
      <c r="A49" s="1" t="s">
        <v>149</v>
      </c>
      <c r="B49" s="1">
        <v>4.0</v>
      </c>
      <c r="C49" s="1" t="s">
        <v>24</v>
      </c>
      <c r="D49" s="1" t="s">
        <v>20</v>
      </c>
      <c r="E49" s="1">
        <v>6.0</v>
      </c>
      <c r="F49" s="1" t="s">
        <v>117</v>
      </c>
      <c r="G49" s="2" t="str">
        <f t="shared" si="1"/>
        <v>1.398601399</v>
      </c>
      <c r="N49" s="1" t="s">
        <v>150</v>
      </c>
      <c r="O49" s="1">
        <v>47.5</v>
      </c>
      <c r="P49" s="1">
        <v>183.0</v>
      </c>
    </row>
    <row r="50">
      <c r="A50" s="1" t="s">
        <v>151</v>
      </c>
      <c r="B50" s="1">
        <v>0.5</v>
      </c>
      <c r="C50" s="1" t="s">
        <v>24</v>
      </c>
      <c r="D50" s="1" t="s">
        <v>32</v>
      </c>
      <c r="E50" s="1">
        <v>6.0</v>
      </c>
      <c r="F50" s="1" t="s">
        <v>117</v>
      </c>
      <c r="G50" s="2" t="str">
        <f t="shared" si="1"/>
        <v>0.1748251748</v>
      </c>
      <c r="N50" s="1" t="s">
        <v>152</v>
      </c>
      <c r="O50" s="1">
        <v>42.5</v>
      </c>
      <c r="P50" s="1">
        <v>225.5</v>
      </c>
    </row>
    <row r="51">
      <c r="A51" s="1" t="s">
        <v>71</v>
      </c>
      <c r="B51" s="1">
        <v>1.0</v>
      </c>
      <c r="C51" s="1" t="s">
        <v>24</v>
      </c>
      <c r="D51" s="1" t="s">
        <v>32</v>
      </c>
      <c r="E51" s="1">
        <v>6.0</v>
      </c>
      <c r="F51" s="1" t="s">
        <v>117</v>
      </c>
      <c r="G51" s="2" t="str">
        <f t="shared" si="1"/>
        <v>0.3496503497</v>
      </c>
    </row>
    <row r="52">
      <c r="A52" s="1" t="s">
        <v>153</v>
      </c>
      <c r="B52" s="1">
        <v>7.0</v>
      </c>
      <c r="C52" s="1" t="s">
        <v>24</v>
      </c>
      <c r="D52" s="1" t="s">
        <v>25</v>
      </c>
      <c r="E52" s="1">
        <v>6.0</v>
      </c>
      <c r="F52" s="1" t="s">
        <v>117</v>
      </c>
      <c r="G52" s="2" t="str">
        <f t="shared" si="1"/>
        <v>2.447552448</v>
      </c>
    </row>
    <row r="53">
      <c r="A53" s="1" t="s">
        <v>154</v>
      </c>
      <c r="B53" s="1">
        <v>3.0</v>
      </c>
      <c r="C53" s="1" t="s">
        <v>24</v>
      </c>
      <c r="D53" s="1" t="s">
        <v>25</v>
      </c>
      <c r="E53" s="1">
        <v>6.0</v>
      </c>
      <c r="F53" s="1" t="s">
        <v>117</v>
      </c>
      <c r="G53" s="2" t="str">
        <f t="shared" si="1"/>
        <v>1.048951049</v>
      </c>
    </row>
    <row r="54">
      <c r="A54" s="1" t="s">
        <v>155</v>
      </c>
      <c r="B54" s="1">
        <v>105.0</v>
      </c>
      <c r="C54" s="1" t="s">
        <v>2</v>
      </c>
      <c r="D54" s="1" t="s">
        <v>3</v>
      </c>
      <c r="E54" s="1">
        <v>0.0</v>
      </c>
      <c r="F54" s="1" t="s">
        <v>4</v>
      </c>
      <c r="G54" s="2" t="str">
        <f t="shared" si="1"/>
        <v>105</v>
      </c>
    </row>
    <row r="55">
      <c r="A55" s="1" t="s">
        <v>156</v>
      </c>
      <c r="B55" s="1">
        <v>2.5</v>
      </c>
      <c r="C55" s="1" t="s">
        <v>24</v>
      </c>
      <c r="D55" s="1" t="s">
        <v>20</v>
      </c>
      <c r="E55" s="1">
        <v>6.0</v>
      </c>
      <c r="F55" s="1" t="s">
        <v>157</v>
      </c>
      <c r="G55" s="2" t="str">
        <f t="shared" si="1"/>
        <v>0.8741258741</v>
      </c>
    </row>
    <row r="56">
      <c r="A56" s="1" t="s">
        <v>158</v>
      </c>
      <c r="B56" s="1">
        <v>8.5</v>
      </c>
      <c r="C56" s="1" t="s">
        <v>24</v>
      </c>
      <c r="D56" s="1" t="s">
        <v>20</v>
      </c>
      <c r="E56" s="1">
        <v>6.0</v>
      </c>
      <c r="F56" s="1" t="s">
        <v>159</v>
      </c>
      <c r="G56" s="2" t="str">
        <f t="shared" si="1"/>
        <v>2.972027972</v>
      </c>
    </row>
    <row r="57">
      <c r="A57" s="1" t="s">
        <v>160</v>
      </c>
      <c r="B57" s="1">
        <v>1.4</v>
      </c>
      <c r="C57" s="1" t="s">
        <v>161</v>
      </c>
      <c r="D57" s="1" t="s">
        <v>25</v>
      </c>
      <c r="E57" s="1">
        <v>7.0</v>
      </c>
      <c r="F57" s="1" t="s">
        <v>162</v>
      </c>
      <c r="G57" s="2" t="str">
        <f t="shared" si="1"/>
        <v>1.568</v>
      </c>
    </row>
    <row r="58">
      <c r="A58" s="1" t="s">
        <v>163</v>
      </c>
      <c r="B58" s="1">
        <v>15.1</v>
      </c>
      <c r="C58" s="1" t="s">
        <v>161</v>
      </c>
      <c r="D58" s="1" t="s">
        <v>25</v>
      </c>
      <c r="E58" s="1">
        <v>7.0</v>
      </c>
      <c r="F58" s="1" t="s">
        <v>162</v>
      </c>
      <c r="G58" s="2" t="str">
        <f t="shared" si="1"/>
        <v>16.912</v>
      </c>
    </row>
    <row r="59">
      <c r="A59" s="1" t="s">
        <v>164</v>
      </c>
      <c r="B59" s="1">
        <v>1.0</v>
      </c>
      <c r="C59" s="1" t="s">
        <v>161</v>
      </c>
      <c r="D59" s="1" t="s">
        <v>20</v>
      </c>
      <c r="E59" s="1">
        <v>7.0</v>
      </c>
      <c r="F59" s="1" t="s">
        <v>165</v>
      </c>
      <c r="G59" s="2" t="str">
        <f t="shared" si="1"/>
        <v>1.12</v>
      </c>
    </row>
    <row r="60">
      <c r="A60" s="1" t="s">
        <v>166</v>
      </c>
      <c r="B60" s="1">
        <v>1.85</v>
      </c>
      <c r="C60" s="1" t="s">
        <v>161</v>
      </c>
      <c r="D60" s="1" t="s">
        <v>20</v>
      </c>
      <c r="E60" s="1">
        <v>7.0</v>
      </c>
      <c r="F60" s="1" t="s">
        <v>165</v>
      </c>
      <c r="G60" s="2" t="str">
        <f t="shared" si="1"/>
        <v>2.072</v>
      </c>
    </row>
    <row r="61">
      <c r="A61" s="1" t="s">
        <v>167</v>
      </c>
      <c r="B61" s="1">
        <v>3.7</v>
      </c>
      <c r="C61" s="1" t="s">
        <v>161</v>
      </c>
      <c r="D61" s="1" t="s">
        <v>20</v>
      </c>
      <c r="E61" s="1">
        <v>7.0</v>
      </c>
      <c r="F61" s="1" t="s">
        <v>165</v>
      </c>
      <c r="G61" s="2" t="str">
        <f t="shared" si="1"/>
        <v>4.144</v>
      </c>
    </row>
    <row r="62">
      <c r="A62" s="1" t="s">
        <v>168</v>
      </c>
      <c r="B62" s="1">
        <v>15.0</v>
      </c>
      <c r="C62" s="1" t="s">
        <v>161</v>
      </c>
      <c r="D62" s="1" t="s">
        <v>64</v>
      </c>
      <c r="E62" s="1">
        <v>7.0</v>
      </c>
      <c r="F62" s="1" t="s">
        <v>165</v>
      </c>
      <c r="G62" s="2" t="str">
        <f t="shared" si="1"/>
        <v>16.8</v>
      </c>
    </row>
    <row r="63">
      <c r="A63" s="1" t="s">
        <v>169</v>
      </c>
      <c r="B63" s="1">
        <v>5.0</v>
      </c>
      <c r="C63" s="1" t="s">
        <v>161</v>
      </c>
      <c r="D63" s="1" t="s">
        <v>170</v>
      </c>
      <c r="E63" s="1">
        <v>8.0</v>
      </c>
      <c r="F63" s="1" t="s">
        <v>165</v>
      </c>
      <c r="G63" s="2" t="str">
        <f t="shared" si="1"/>
        <v>5.6</v>
      </c>
    </row>
    <row r="64">
      <c r="A64" s="1" t="s">
        <v>171</v>
      </c>
      <c r="B64" s="1">
        <v>4.0</v>
      </c>
      <c r="C64" s="1" t="s">
        <v>161</v>
      </c>
      <c r="D64" s="1" t="s">
        <v>37</v>
      </c>
      <c r="E64" s="1">
        <v>8.0</v>
      </c>
      <c r="F64" s="1" t="s">
        <v>165</v>
      </c>
      <c r="G64" s="2" t="str">
        <f t="shared" si="1"/>
        <v>4.48</v>
      </c>
    </row>
    <row r="65">
      <c r="A65" s="1" t="s">
        <v>172</v>
      </c>
      <c r="B65" s="1">
        <v>5.0</v>
      </c>
      <c r="C65" s="1" t="s">
        <v>161</v>
      </c>
      <c r="D65" s="1" t="s">
        <v>37</v>
      </c>
      <c r="E65" s="1">
        <v>8.0</v>
      </c>
      <c r="F65" s="1" t="s">
        <v>165</v>
      </c>
      <c r="G65" s="2" t="str">
        <f t="shared" si="1"/>
        <v>5.6</v>
      </c>
    </row>
    <row r="66">
      <c r="A66" s="1" t="s">
        <v>173</v>
      </c>
      <c r="B66" s="1">
        <v>7.0</v>
      </c>
      <c r="C66" s="1" t="s">
        <v>161</v>
      </c>
      <c r="D66" s="1" t="s">
        <v>170</v>
      </c>
      <c r="E66" s="1">
        <v>8.0</v>
      </c>
      <c r="F66" s="1" t="s">
        <v>165</v>
      </c>
      <c r="G66" s="2" t="str">
        <f t="shared" si="1"/>
        <v>7.84</v>
      </c>
    </row>
    <row r="67">
      <c r="A67" s="1" t="s">
        <v>174</v>
      </c>
      <c r="B67" s="1">
        <v>5.0</v>
      </c>
      <c r="C67" s="1" t="s">
        <v>161</v>
      </c>
      <c r="D67" s="1" t="s">
        <v>170</v>
      </c>
      <c r="E67" s="1">
        <v>8.0</v>
      </c>
      <c r="F67" s="1" t="s">
        <v>165</v>
      </c>
      <c r="G67" s="2" t="str">
        <f t="shared" si="1"/>
        <v>5.6</v>
      </c>
    </row>
    <row r="68">
      <c r="A68" s="1" t="s">
        <v>175</v>
      </c>
      <c r="B68" s="1">
        <v>33.5</v>
      </c>
      <c r="C68" s="1" t="s">
        <v>161</v>
      </c>
      <c r="D68" s="1" t="s">
        <v>64</v>
      </c>
      <c r="E68" s="1">
        <v>8.0</v>
      </c>
      <c r="F68" s="1" t="s">
        <v>144</v>
      </c>
      <c r="G68" s="2" t="str">
        <f t="shared" si="1"/>
        <v>37.52</v>
      </c>
    </row>
    <row r="69">
      <c r="A69" s="1" t="s">
        <v>175</v>
      </c>
      <c r="B69" s="1">
        <v>23.0</v>
      </c>
      <c r="C69" s="1" t="s">
        <v>161</v>
      </c>
      <c r="D69" s="1" t="s">
        <v>64</v>
      </c>
      <c r="E69" s="1">
        <v>9.0</v>
      </c>
      <c r="F69" s="1" t="s">
        <v>176</v>
      </c>
      <c r="G69" s="2" t="str">
        <f t="shared" si="1"/>
        <v>25.76</v>
      </c>
    </row>
    <row r="70">
      <c r="A70" s="1" t="s">
        <v>177</v>
      </c>
      <c r="B70" s="1">
        <v>6.7</v>
      </c>
      <c r="C70" s="1" t="s">
        <v>161</v>
      </c>
      <c r="D70" s="1" t="s">
        <v>20</v>
      </c>
      <c r="E70" s="1">
        <v>10.0</v>
      </c>
      <c r="F70" s="1" t="s">
        <v>178</v>
      </c>
      <c r="G70" s="2" t="str">
        <f t="shared" si="1"/>
        <v>7.504</v>
      </c>
    </row>
    <row r="71">
      <c r="A71" s="1" t="s">
        <v>175</v>
      </c>
      <c r="B71" s="1">
        <v>22.0</v>
      </c>
      <c r="C71" s="1" t="s">
        <v>161</v>
      </c>
      <c r="D71" s="1" t="s">
        <v>64</v>
      </c>
      <c r="E71" s="1">
        <v>10.0</v>
      </c>
      <c r="F71" s="1" t="s">
        <v>148</v>
      </c>
      <c r="G71" s="2" t="str">
        <f t="shared" si="1"/>
        <v>24.64</v>
      </c>
    </row>
    <row r="72">
      <c r="A72" s="1" t="s">
        <v>179</v>
      </c>
      <c r="B72" s="1">
        <v>4.55</v>
      </c>
      <c r="C72" s="1" t="s">
        <v>161</v>
      </c>
      <c r="D72" s="1" t="s">
        <v>20</v>
      </c>
      <c r="E72" s="1">
        <v>11.0</v>
      </c>
      <c r="F72" s="1" t="s">
        <v>180</v>
      </c>
      <c r="G72" s="2" t="str">
        <f t="shared" si="1"/>
        <v>5.096</v>
      </c>
    </row>
    <row r="73">
      <c r="A73" s="1" t="s">
        <v>175</v>
      </c>
      <c r="B73" s="1">
        <v>20.0</v>
      </c>
      <c r="C73" s="1" t="s">
        <v>161</v>
      </c>
      <c r="D73" s="1" t="s">
        <v>64</v>
      </c>
      <c r="E73" s="1">
        <v>11.0</v>
      </c>
      <c r="F73" s="1" t="s">
        <v>150</v>
      </c>
      <c r="G73" s="2" t="str">
        <f t="shared" si="1"/>
        <v>22.4</v>
      </c>
    </row>
    <row r="74">
      <c r="A74" s="1" t="s">
        <v>181</v>
      </c>
      <c r="B74" s="1">
        <v>3.17</v>
      </c>
      <c r="C74" s="1" t="s">
        <v>161</v>
      </c>
      <c r="D74" s="1" t="s">
        <v>20</v>
      </c>
      <c r="E74" s="1">
        <v>12.0</v>
      </c>
      <c r="F74" s="1" t="s">
        <v>182</v>
      </c>
      <c r="G74" s="2" t="str">
        <f t="shared" si="1"/>
        <v>3.5504</v>
      </c>
    </row>
    <row r="75">
      <c r="A75" s="1" t="s">
        <v>183</v>
      </c>
      <c r="B75" s="1">
        <v>1.3</v>
      </c>
      <c r="C75" s="1" t="s">
        <v>161</v>
      </c>
      <c r="D75" s="1" t="s">
        <v>20</v>
      </c>
      <c r="E75" s="1">
        <v>12.0</v>
      </c>
      <c r="F75" s="1" t="s">
        <v>152</v>
      </c>
      <c r="G75" s="2" t="str">
        <f t="shared" si="1"/>
        <v>1.456</v>
      </c>
    </row>
    <row r="76">
      <c r="A76" s="1" t="s">
        <v>184</v>
      </c>
      <c r="B76" s="1">
        <v>89.0</v>
      </c>
      <c r="C76" s="1" t="s">
        <v>161</v>
      </c>
      <c r="D76" s="1" t="s">
        <v>25</v>
      </c>
      <c r="E76" s="1">
        <v>0.0</v>
      </c>
      <c r="F76" s="1" t="s">
        <v>152</v>
      </c>
      <c r="G76" s="2" t="str">
        <f t="shared" si="1"/>
        <v>99.68</v>
      </c>
    </row>
    <row r="77">
      <c r="A77" s="1" t="s">
        <v>185</v>
      </c>
      <c r="B77" s="1">
        <v>4.0</v>
      </c>
      <c r="C77" s="1" t="s">
        <v>161</v>
      </c>
      <c r="D77" s="1" t="s">
        <v>32</v>
      </c>
      <c r="E77" s="1">
        <v>13.0</v>
      </c>
      <c r="F77" s="1" t="s">
        <v>186</v>
      </c>
      <c r="G77" s="2" t="str">
        <f t="shared" si="1"/>
        <v>4.48</v>
      </c>
    </row>
    <row r="78">
      <c r="A78" s="1" t="s">
        <v>187</v>
      </c>
      <c r="B78" s="1">
        <v>370.0</v>
      </c>
      <c r="C78" s="1" t="s">
        <v>161</v>
      </c>
      <c r="D78" s="1" t="s">
        <v>3</v>
      </c>
      <c r="E78" s="1">
        <v>0.0</v>
      </c>
      <c r="F78" s="1" t="s">
        <v>186</v>
      </c>
      <c r="G78" s="2" t="str">
        <f t="shared" si="1"/>
        <v>414.4</v>
      </c>
    </row>
    <row r="79">
      <c r="A79" s="1" t="s">
        <v>188</v>
      </c>
      <c r="B79" s="1">
        <v>10.0</v>
      </c>
      <c r="C79" s="1" t="s">
        <v>161</v>
      </c>
      <c r="D79" s="1" t="s">
        <v>25</v>
      </c>
      <c r="E79" s="1">
        <v>13.0</v>
      </c>
      <c r="F79" s="1" t="s">
        <v>186</v>
      </c>
      <c r="G79" s="2" t="str">
        <f t="shared" si="1"/>
        <v>11.2</v>
      </c>
    </row>
    <row r="80">
      <c r="A80" s="1" t="s">
        <v>189</v>
      </c>
      <c r="B80" s="1">
        <v>4.5</v>
      </c>
      <c r="C80" s="1" t="s">
        <v>161</v>
      </c>
      <c r="D80" s="1" t="s">
        <v>20</v>
      </c>
      <c r="E80" s="1">
        <v>13.0</v>
      </c>
      <c r="F80" s="1" t="s">
        <v>186</v>
      </c>
      <c r="G80" s="2" t="str">
        <f t="shared" si="1"/>
        <v>5.04</v>
      </c>
    </row>
    <row r="81">
      <c r="A81" s="1" t="s">
        <v>190</v>
      </c>
      <c r="B81" s="1">
        <v>89.0</v>
      </c>
      <c r="C81" s="1" t="s">
        <v>2</v>
      </c>
      <c r="D81" s="1" t="s">
        <v>3</v>
      </c>
      <c r="E81" s="1">
        <v>0.0</v>
      </c>
      <c r="F81" s="1" t="s">
        <v>186</v>
      </c>
      <c r="G81" s="2" t="str">
        <f t="shared" si="1"/>
        <v>89</v>
      </c>
    </row>
    <row r="82">
      <c r="A82" s="1" t="s">
        <v>191</v>
      </c>
      <c r="B82" s="1">
        <v>3.7</v>
      </c>
      <c r="C82" s="1" t="s">
        <v>2</v>
      </c>
      <c r="D82" s="1" t="s">
        <v>3</v>
      </c>
      <c r="E82" s="1">
        <v>0.0</v>
      </c>
      <c r="F82" s="1" t="s">
        <v>186</v>
      </c>
      <c r="G82" s="2" t="str">
        <f t="shared" si="1"/>
        <v>3.7</v>
      </c>
    </row>
    <row r="83">
      <c r="A83" s="1" t="s">
        <v>192</v>
      </c>
      <c r="B83" s="1">
        <v>10.0</v>
      </c>
      <c r="C83" s="1" t="s">
        <v>161</v>
      </c>
      <c r="D83" s="1" t="s">
        <v>20</v>
      </c>
      <c r="E83" s="1">
        <v>0.0</v>
      </c>
      <c r="F83" s="1" t="s">
        <v>186</v>
      </c>
      <c r="G83" s="2" t="str">
        <f t="shared" si="1"/>
        <v>11.2</v>
      </c>
    </row>
    <row r="84">
      <c r="A84" s="1" t="s">
        <v>193</v>
      </c>
      <c r="B84" s="1">
        <v>15.0</v>
      </c>
      <c r="C84" s="1" t="s">
        <v>2</v>
      </c>
      <c r="D84" s="1" t="s">
        <v>3</v>
      </c>
      <c r="E84" s="1">
        <v>0.0</v>
      </c>
      <c r="F84" s="1" t="s">
        <v>194</v>
      </c>
      <c r="G84" s="2" t="str">
        <f t="shared" si="1"/>
        <v>15</v>
      </c>
    </row>
    <row r="85">
      <c r="A85" s="1" t="s">
        <v>195</v>
      </c>
      <c r="B85" s="1">
        <v>14.0</v>
      </c>
      <c r="C85" s="1" t="s">
        <v>2</v>
      </c>
      <c r="D85" s="1" t="s">
        <v>3</v>
      </c>
      <c r="E85" s="1">
        <v>0.0</v>
      </c>
      <c r="F85" s="1" t="s">
        <v>194</v>
      </c>
      <c r="G85" s="2" t="str">
        <f t="shared" si="1"/>
        <v>14</v>
      </c>
    </row>
  </sheetData>
  <drawing r:id="rId1"/>
</worksheet>
</file>